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5629"/>
  <workbookPr codeName="ThisWorkbook" defaultThemeVersion="124226"/>
  <workbookProtection workbookAlgorithmName="SHA-512" workbookHashValue="WpTX+qCcx/ee9GLRgTPMuSx6375cmNsNsu5GY9WuoDdVNhXR41COIPcumMm55DDBKCPSqTtfPlnTB9F+dTvQsQ==" workbookSaltValue="RK/91/RXKx2DuZQEN0t1jg==" workbookSpinCount="100000" lockStructure="1"/>
  <bookViews>
    <workbookView showSheetTabs="0" xWindow="28680" yWindow="-120" windowWidth="29040" windowHeight="15840"/>
  </bookViews>
  <sheets>
    <sheet name="Opening" sheetId="1" r:id="rId1"/>
    <sheet name="Profile" sheetId="2" r:id="rId2"/>
    <sheet name="Forecasts" sheetId="3" r:id="rId3"/>
    <sheet name="Forecast Notes" sheetId="6" r:id="rId4"/>
    <sheet name="Lists" sheetId="5" r:id="rId5"/>
  </sheets>
  <externalReferences>
    <externalReference r:id="rId6"/>
  </externalReferences>
  <definedNames>
    <definedName name="_xlnm._FilterDatabase" comment="" localSheetId="2" hidden="1">Forecasts!$A$1:$M$197</definedName>
    <definedName name="Fore2013" comment="">'Forecasts'!#REF!</definedName>
    <definedName name="Fore2014" comment="">'Forecasts'!#REF!</definedName>
    <definedName name="Fore2015" comment="">'Forecasts'!#REF!</definedName>
    <definedName name="Fore2016" comment="">'Forecasts'!#REF!</definedName>
    <definedName name="Fore2017" comment="">'Forecasts'!#REF!</definedName>
    <definedName name="Fore2018" comment="">'Forecasts'!#REF!</definedName>
    <definedName name="Fore2019" comment="">'[1]BASSING'!$B$173:$AY$176</definedName>
    <definedName name="_xlnm.Print_Area" comment="" localSheetId="1">Profile!$B$1:$M$43</definedName>
    <definedName name="Schools" comment="">Lists!$A$2:$A$28</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<sst xmlns="http://schemas.openxmlformats.org/spreadsheetml/2006/main" uniqueCount="65" count="490">
  <si>
    <t>Select School:</t>
  </si>
  <si>
    <r>
      <t xml:space="preserve">To view the pupil forecast for your school click in the yellow box and select your school from the drop down list. </t>
    </r>
    <r>
      <rPr>
        <u val="single"/>
        <sz val="12"/>
        <color indexed="8"/>
        <rFont val="Arial"/>
        <family val="2"/>
        <charset val="0"/>
      </rPr>
      <t>Then press enter.</t>
    </r>
  </si>
  <si>
    <t>ENTER</t>
  </si>
  <si>
    <t>School</t>
  </si>
  <si>
    <t>School Year</t>
  </si>
  <si>
    <t>Understanding your forecast:</t>
  </si>
  <si>
    <t>This page is set up to print onto a single page for your convenience. Select print preview to show this.</t>
  </si>
  <si>
    <t>PAN</t>
  </si>
  <si>
    <t>Secondary School:</t>
  </si>
  <si>
    <t>Pri 10</t>
  </si>
  <si>
    <t>Sec 11</t>
  </si>
  <si>
    <t>Sec 12</t>
  </si>
  <si>
    <t>Sec 13</t>
  </si>
  <si>
    <t>Sec 14</t>
  </si>
  <si>
    <t>Sec 15</t>
  </si>
  <si>
    <t>Sec 16</t>
  </si>
  <si>
    <t>Total School</t>
  </si>
  <si>
    <r>
      <t/>
    </r>
    <r>
      <rPr>
        <sz val="10"/>
        <rFont val="Wingdings"/>
        <charset val="2"/>
      </rPr>
      <t></t>
    </r>
    <r>
      <rPr>
        <sz val="10"/>
        <rFont val="Arial"/>
        <family val="2"/>
        <charset val="0"/>
      </rPr>
      <t xml:space="preserve"> The five-year pupil forecasts are trend-based forecasts. They show the development of school rolls over the next five years if the trends and patterns of the past three years were to continue.</t>
    </r>
  </si>
  <si>
    <r>
      <t/>
    </r>
    <r>
      <rPr>
        <sz val="10"/>
        <rFont val="Wingdings"/>
        <charset val="2"/>
      </rPr>
      <t></t>
    </r>
    <r>
      <rPr>
        <sz val="10"/>
        <rFont val="Arial"/>
        <family val="2"/>
        <charset val="0"/>
      </rPr>
      <t xml:space="preserve"> The "Primary 10 Yr Olds" column shows the number of 10 year olds on roll at your feeder primary schools.</t>
    </r>
  </si>
  <si>
    <r>
      <t/>
    </r>
    <r>
      <rPr>
        <sz val="10"/>
        <rFont val="Wingdings"/>
        <charset val="2"/>
      </rPr>
      <t></t>
    </r>
    <r>
      <rPr>
        <sz val="10"/>
        <rFont val="Arial"/>
        <family val="2"/>
        <charset val="0"/>
      </rPr>
      <t xml:space="preserve"> Year groups are assumed to move through the school with the average net gains and losses experienced within the school over the last three years</t>
    </r>
  </si>
  <si>
    <r>
      <t/>
    </r>
    <r>
      <rPr>
        <sz val="10"/>
        <rFont val="Wingdings"/>
        <charset val="2"/>
      </rPr>
      <t></t>
    </r>
    <r>
      <rPr>
        <sz val="10"/>
        <rFont val="Arial"/>
        <family val="2"/>
        <charset val="0"/>
      </rPr>
      <t xml:space="preserve"> Major changes in future house-building usually have little direct effect on numbers of pupils in secondary schools, but may affect intake through changes in numbers of catchment primary school pupils</t>
    </r>
  </si>
  <si>
    <t>Notes</t>
  </si>
  <si>
    <r>
      <t/>
    </r>
    <r>
      <rPr>
        <sz val="10"/>
        <rFont val="Wingdings"/>
        <charset val="2"/>
      </rPr>
      <t></t>
    </r>
    <r>
      <rPr>
        <sz val="10"/>
        <rFont val="Arial"/>
        <family val="2"/>
        <charset val="0"/>
      </rPr>
      <t xml:space="preserve"> The table below shows how you can read your forecast. A year group moves through the school as indicated by the green squares. The ages refer to age on 1st September each year, so “11 Yr Olds” equates to each year’s admissions to Year 7.</t>
    </r>
  </si>
  <si>
    <r>
      <t/>
    </r>
    <r>
      <rPr>
        <b/>
        <sz val="12"/>
        <color indexed="10"/>
        <rFont val="Arial"/>
        <family val="2"/>
        <charset val="0"/>
      </rPr>
      <t>Click here</t>
    </r>
    <r>
      <rPr>
        <b/>
        <sz val="12"/>
        <rFont val="Arial"/>
        <family val="2"/>
        <charset val="0"/>
      </rPr>
      <t xml:space="preserve"> to return to the main page and select a different school</t>
    </r>
  </si>
  <si>
    <t>School &amp; Year</t>
  </si>
  <si>
    <t>2018/2019</t>
  </si>
  <si>
    <t>2019/2020</t>
  </si>
  <si>
    <t>2020/2021</t>
  </si>
  <si>
    <t>2021/2022</t>
  </si>
  <si>
    <t>2022/2023</t>
  </si>
  <si>
    <t>2023/2024</t>
  </si>
  <si>
    <t>2024/2025</t>
  </si>
  <si>
    <t>2025/2026</t>
  </si>
  <si>
    <t>2026/2027</t>
  </si>
  <si>
    <t>2027/2028</t>
  </si>
  <si>
    <t>2028/2029</t>
  </si>
  <si>
    <t>Sec 17</t>
  </si>
  <si>
    <t>Email: PlacePlanningReferrals0-19@cambridgeshire.gov.uk</t>
  </si>
  <si>
    <t>The forecasts are based on current trends and admissions policies. They do not take into account future changes in these policies. We would be happy to discuss the effects of possible changes in trends or admissions policies on projected numbers and to provide forecasts based on alternative assumptions.</t>
  </si>
  <si>
    <r>
      <t/>
    </r>
    <r>
      <rPr>
        <sz val="10"/>
        <rFont val="Wingdings"/>
        <charset val="2"/>
      </rPr>
      <t></t>
    </r>
    <r>
      <rPr>
        <sz val="10"/>
        <rFont val="Arial"/>
        <family val="2"/>
        <charset val="0"/>
      </rPr>
      <t xml:space="preserve"> Intake at 11 is forecasted based on the relationship between the numbers of 10 year old pupils in the primary schools normally feeding to your school and the actual secondary intakes over the last three years. Intakes and cohorts are not capped to Published Admissions Numbers (or admissions above PAN when negotiated with Place Planning).</t>
    </r>
  </si>
  <si>
    <r>
      <t/>
    </r>
    <r>
      <rPr>
        <sz val="10"/>
        <rFont val="Wingdings"/>
        <charset val="2"/>
      </rPr>
      <t></t>
    </r>
    <r>
      <rPr>
        <sz val="10"/>
        <rFont val="Arial"/>
        <family val="2"/>
        <charset val="0"/>
      </rPr>
      <t xml:space="preserve"> Where a forecast exceeds a schools PAN this does not necessarily mean that there are proposals to expand your school as planning is done on an area basis across a number of schools.  If there is an immediate need or a plan to expand your school, it is likely that you will already have discussed this with a member of the 0-19 Place Planning and Sufficiency Team.</t>
    </r>
  </si>
  <si>
    <t>2029/2030</t>
  </si>
  <si>
    <t>City of Peterborough Academy</t>
  </si>
  <si>
    <t>Greater Peterborough UTC</t>
  </si>
  <si>
    <t>Jack Hunt School</t>
  </si>
  <si>
    <t>St John Fisher Catholic High School</t>
  </si>
  <si>
    <t>The King's (The Cathedral) School</t>
  </si>
  <si>
    <t>Thomas Deacon Academy</t>
  </si>
  <si>
    <t>Arthur Mellows Village College</t>
  </si>
  <si>
    <t>Ken Stimpson Community School</t>
  </si>
  <si>
    <t>Queen Katharine Academy</t>
  </si>
  <si>
    <t>Hampton College</t>
  </si>
  <si>
    <t>Hampton Gardens Secondary School</t>
  </si>
  <si>
    <t>Nene Park Academy</t>
  </si>
  <si>
    <t>Ormiston Bushfield Academy</t>
  </si>
  <si>
    <t>Stanground Academy</t>
  </si>
  <si>
    <t>2030/2031</t>
  </si>
  <si>
    <t>Peterborough Secondary School Forecasts - January 2022 Base</t>
  </si>
  <si>
    <t>The revised five-year forecasts given here incorporate the January 2022 rolls and information received up to July 2022. The forecasts are based on current trends and admissions policies. They do not take into account future changes in these policies.</t>
  </si>
  <si>
    <t>Cambridgeshire County Council Research Group, November 2022</t>
  </si>
  <si>
    <t>Business Intelligence, Cambridgeshire County Council; November 2022</t>
  </si>
  <si>
    <t>Five Year Pupil Forecast January 2022 Base</t>
  </si>
  <si>
    <t xml:space="preserve">The revised five-year forecasts given here incorporate the January 2022 rolls and information received up to July 2022. </t>
  </si>
  <si>
    <t>2031/2032</t>
  </si>
  <si>
    <t>Manor Drive</t>
  </si>
</sst>
</file>

<file path=xl/styles.xml><?xml version="1.0" encoding="utf-8"?>
<styleSheet xmlns:mc="http://schemas.openxmlformats.org/markup-compatibility/2006" xmlns:x14ac="http://schemas.microsoft.com/office/spreadsheetml/2009/9/ac" xmlns="http://schemas.openxmlformats.org/spreadsheetml/2006/main" mc:Ignorable="x14ac">
  <fonts count="33">
    <font>
      <sz val="11"/>
      <color theme="1"/>
      <name val="Calibri"/>
      <family val="2"/>
      <charset val="0"/>
      <scheme val="minor"/>
    </font>
    <font>
      <sz val="12"/>
      <name val="Arial"/>
      <family val="2"/>
      <charset val="0"/>
    </font>
    <font>
      <sz val="10"/>
      <name val="Arial"/>
      <family val="2"/>
      <charset val="0"/>
    </font>
    <font>
      <sz val="10"/>
      <name val="Wingdings"/>
      <charset val="2"/>
    </font>
    <font>
      <sz val="11"/>
      <color theme="1"/>
      <name val="Calibri"/>
      <family val="2"/>
      <charset val="0"/>
      <scheme val="minor"/>
    </font>
    <font>
      <b/>
      <sz val="10"/>
      <name val="Arial"/>
      <family val="2"/>
      <charset val="0"/>
    </font>
    <font>
      <u val="single"/>
      <sz val="12"/>
      <color indexed="12"/>
      <name val="Arial"/>
      <family val="2"/>
      <charset val="0"/>
    </font>
    <font>
      <sz val="10"/>
      <color indexed="12"/>
      <name val="Arial"/>
      <family val="2"/>
      <charset val="0"/>
    </font>
    <font>
      <u val="single"/>
      <sz val="12"/>
      <color indexed="8"/>
      <name val="Arial"/>
      <family val="2"/>
      <charset val="0"/>
    </font>
    <font>
      <sz val="11"/>
      <name val="Arial"/>
      <family val="2"/>
      <charset val="0"/>
    </font>
    <font>
      <b/>
      <sz val="11"/>
      <name val="Arial"/>
      <family val="2"/>
      <charset val="0"/>
    </font>
    <font>
      <sz val="8"/>
      <name val="Arial"/>
      <family val="2"/>
      <charset val="0"/>
    </font>
    <font>
      <b/>
      <sz val="12"/>
      <name val="Arial"/>
      <family val="2"/>
      <charset val="0"/>
    </font>
    <font>
      <b/>
      <sz val="12"/>
      <color indexed="10"/>
      <name val="Arial"/>
      <family val="2"/>
      <charset val="0"/>
    </font>
    <font>
      <b/>
      <u val="single"/>
      <sz val="12"/>
      <color indexed="12"/>
      <name val="Arial"/>
      <family val="2"/>
      <charset val="0"/>
    </font>
    <font>
      <b/>
      <i/>
      <sz val="10"/>
      <name val="Arial"/>
      <family val="2"/>
      <charset val="0"/>
    </font>
    <font>
      <i/>
      <sz val="10"/>
      <name val="Arial"/>
      <family val="2"/>
      <charset val="0"/>
    </font>
    <font>
      <b/>
      <sz val="8"/>
      <name val="Arial"/>
      <family val="2"/>
      <charset val="0"/>
    </font>
    <font>
      <i/>
      <sz val="9"/>
      <name val="Arial"/>
      <family val="2"/>
      <charset val="0"/>
    </font>
    <font>
      <sz val="12"/>
      <color theme="1"/>
      <name val="Arial"/>
      <family val="2"/>
      <charset val="0"/>
    </font>
    <font>
      <b/>
      <sz val="12"/>
      <color theme="1"/>
      <name val="Arial"/>
      <family val="2"/>
      <charset val="0"/>
    </font>
    <font>
      <sz val="12"/>
      <color theme="1"/>
      <name val="Calibri"/>
      <family val="2"/>
      <charset val="0"/>
      <scheme val="minor"/>
    </font>
    <font>
      <b/>
      <sz val="16"/>
      <color theme="1"/>
      <name val="Arial"/>
      <family val="2"/>
      <charset val="0"/>
    </font>
    <font>
      <sz val="10"/>
      <color theme="1"/>
      <name val="Arial"/>
      <family val="2"/>
      <charset val="0"/>
    </font>
    <font>
      <sz val="10"/>
      <color rgb="FF0000FF"/>
      <name val="Arial"/>
      <family val="2"/>
      <charset val="0"/>
    </font>
    <font>
      <b/>
      <sz val="10"/>
      <color rgb="FF0000FF"/>
      <name val="Arial"/>
      <family val="2"/>
      <charset val="0"/>
    </font>
    <font>
      <b/>
      <sz val="20"/>
      <color theme="1"/>
      <name val="Arial"/>
      <family val="2"/>
      <charset val="0"/>
    </font>
    <font>
      <b/>
      <i/>
      <sz val="12"/>
      <color theme="0"/>
      <name val="Arial"/>
      <family val="2"/>
      <charset val="0"/>
    </font>
    <font>
      <b/>
      <sz val="14"/>
      <color theme="1"/>
      <name val="Arial"/>
      <family val="2"/>
      <charset val="0"/>
    </font>
    <font>
      <sz val="10"/>
      <color indexed="8"/>
      <name val="Arial"/>
      <family val="2"/>
      <charset val="0"/>
    </font>
    <font>
      <sz val="11"/>
      <color indexed="8"/>
      <name val="Calibri"/>
      <family val="2"/>
      <charset val="0"/>
      <scheme val="minor"/>
    </font>
    <font>
      <sz val="11"/>
      <name val="Calibri"/>
      <family val="2"/>
      <charset val="0"/>
      <scheme val="minor"/>
    </font>
    <font>
      <i/>
      <sz val="11"/>
      <color theme="1"/>
      <name val="Arial"/>
      <family val="2"/>
      <charset val="0"/>
    </font>
  </fonts>
  <fills count="11">
    <fill>
      <patternFill patternType="none">
        <fgColor indexed="64"/>
        <bgColor indexed="65"/>
      </patternFill>
    </fill>
    <fill>
      <patternFill patternType="gray125">
        <fgColor indexed="64"/>
        <bgColor indexed="65"/>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theme="7"/>
        <bgColor indexed="64"/>
      </patternFill>
    </fill>
    <fill>
      <patternFill patternType="solid">
        <fgColor rgb="FFE6F9D3"/>
        <bgColor indexed="64"/>
      </patternFill>
    </fill>
    <fill>
      <patternFill patternType="solid">
        <fgColor rgb="FF000099"/>
        <bgColor indexed="64"/>
      </patternFill>
    </fill>
  </fills>
  <borders count="4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98">
    <xf numFmtId="0" fontId="0" fillId="0" borderId="0"/>
    <xf numFmtId="0" fontId="1" fillId="0" borderId="0"/>
    <xf numFmtId="0" fontId="6" fillId="0" borderId="0" applyBorder="0" applyNumberFormat="0" applyFill="0" applyProtection="0">
      <alignment vertical="top"/>
      <protection locked="0"/>
    </xf>
    <xf numFmtId="0" fontId="2" fillId="0" borderId="0"/>
    <xf numFmtId="0" fontId="2" fillId="0" borderId="0"/>
    <xf numFmtId="9" fontId="2" fillId="0" borderId="0" applyAlignment="0" applyBorder="0" applyFont="0" applyFill="0" applyProtection="0"/>
    <xf numFmtId="0" fontId="2" fillId="0" borderId="0"/>
    <xf numFmtId="9" fontId="2" fillId="0" borderId="0" applyAlignment="0" applyBorder="0" applyFont="0" applyFill="0" applyProtection="0"/>
    <xf numFmtId="0" fontId="29" fillId="0" borderId="0"/>
  </cellStyleXfs>
  <cellXfs>
    <xf numFmtId="0" fontId="0" fillId="0" borderId="0" xfId="0"/>
    <xf numFmtId="0" fontId="2" fillId="0" borderId="0" xfId="1" applyFont="1"/>
    <xf numFmtId="0" fontId="3" fillId="0" borderId="0" xfId="1" applyAlignment="1" applyFont="1">
      <alignment horizontal="left" indent="4"/>
    </xf>
    <xf numFmtId="0" fontId="7" fillId="0" borderId="0" xfId="1" applyFont="1"/>
    <xf numFmtId="0" fontId="20" fillId="0" borderId="0" xfId="0" applyAlignment="1" applyFont="1">
      <alignment horizontal="center" vertical="center"/>
    </xf>
    <xf numFmtId="0" fontId="2" fillId="0" borderId="0" xfId="1" applyAlignment="1" applyFont="1">
      <alignment wrapText="1"/>
    </xf>
    <xf numFmtId="0" fontId="2" fillId="0" borderId="0" xfId="1" applyAlignment="1" applyFont="1">
      <alignment horizontal="left" wrapText="1"/>
    </xf>
    <xf numFmtId="0" fontId="0" fillId="0" borderId="0" xfId="0" applyAlignment="1">
      <alignment horizontal="left"/>
    </xf>
    <xf numFmtId="0" fontId="0" fillId="0" borderId="0" xfId="0" applyBorder="1" applyFill="1"/>
    <xf numFmtId="0" fontId="0" fillId="0" borderId="0" xfId="0" applyAlignment="1"/>
    <xf numFmtId="0" fontId="0" fillId="0" borderId="0" xfId="0" applyFill="1"/>
    <xf numFmtId="0" fontId="21" fillId="0" borderId="0" xfId="0" applyAlignment="1" applyFont="1" applyFill="1">
      <alignment vertical="top" wrapText="1"/>
    </xf>
    <xf numFmtId="0" fontId="10" fillId="0" borderId="0" xfId="1" applyFont="1"/>
    <xf numFmtId="0" fontId="1" fillId="0" borderId="0" xfId="1" applyFont="1"/>
    <xf numFmtId="0" fontId="9" fillId="0" borderId="0" xfId="1" applyFont="1"/>
    <xf numFmtId="0" fontId="11" fillId="0" borderId="0" xfId="1" applyAlignment="1" applyFont="1">
      <alignment horizontal="left"/>
    </xf>
    <xf numFmtId="0" fontId="0" fillId="0" borderId="0" xfId="0" applyAlignment="1">
      <alignment horizontal="left" vertical="center"/>
    </xf>
    <xf numFmtId="0" fontId="2" fillId="0" borderId="0" xfId="1" applyBorder="1" applyFont="1" applyFill="1"/>
    <xf numFmtId="0" fontId="2" fillId="0" borderId="0" xfId="1" applyAlignment="1" applyBorder="1" applyFont="1" applyFill="1">
      <alignment horizontal="center"/>
    </xf>
    <xf numFmtId="0" fontId="20" fillId="2" borderId="1" xfId="0" applyAlignment="1" applyBorder="1" applyFont="1" applyFill="1">
      <alignment horizontal="center" vertical="center"/>
    </xf>
    <xf numFmtId="0" fontId="0" fillId="2" borderId="1" xfId="0" applyBorder="1" applyFill="1"/>
    <xf numFmtId="0" fontId="0" fillId="2" borderId="2" xfId="0" applyBorder="1" applyFill="1"/>
    <xf numFmtId="0" fontId="20" fillId="2" borderId="3" xfId="0" applyAlignment="1" applyBorder="1" applyFont="1" applyFill="1">
      <alignment horizontal="center" vertical="center"/>
    </xf>
    <xf numFmtId="0" fontId="20" fillId="2" borderId="0" xfId="0" applyAlignment="1" applyBorder="1" applyFont="1" applyFill="1">
      <alignment horizontal="center" vertical="center"/>
    </xf>
    <xf numFmtId="0" fontId="0" fillId="2" borderId="0" xfId="0" applyBorder="1" applyFill="1"/>
    <xf numFmtId="0" fontId="0" fillId="2" borderId="4" xfId="0" applyBorder="1" applyFill="1"/>
    <xf numFmtId="0" fontId="19" fillId="2" borderId="3" xfId="0" applyAlignment="1" applyBorder="1" applyFont="1" applyFill="1">
      <alignment horizontal="left" vertical="center"/>
    </xf>
    <xf numFmtId="0" fontId="20" fillId="2" borderId="5" xfId="0" applyAlignment="1" applyBorder="1" applyFont="1" applyFill="1">
      <alignment horizontal="center" vertical="center"/>
    </xf>
    <xf numFmtId="0" fontId="20" fillId="2" borderId="6" xfId="0" applyAlignment="1" applyBorder="1" applyFont="1" applyFill="1">
      <alignment horizontal="center" vertical="center"/>
    </xf>
    <xf numFmtId="0" fontId="0" fillId="2" borderId="6" xfId="0" applyBorder="1" applyFill="1"/>
    <xf numFmtId="0" fontId="0" fillId="2" borderId="7" xfId="0" applyBorder="1" applyFill="1"/>
    <xf numFmtId="0" fontId="21" fillId="0" borderId="0" xfId="0" applyFont="1"/>
    <xf numFmtId="0" fontId="22" fillId="2" borderId="8" xfId="0" applyAlignment="1" applyBorder="1" applyFont="1" applyFill="1">
      <alignment horizontal="left" vertical="center"/>
    </xf>
    <xf numFmtId="0" fontId="12" fillId="2" borderId="4" xfId="2" applyAlignment="1" applyBorder="1" applyFont="1" applyFill="1" applyProtection="1">
      <alignment vertical="center"/>
    </xf>
    <xf numFmtId="0" fontId="0" fillId="0" borderId="0" xfId="0" applyAlignment="1">
      <alignment horizontal="left" vertical="top"/>
    </xf>
    <xf numFmtId="0" fontId="21" fillId="0" borderId="0" xfId="0" applyAlignment="1" applyFont="1" applyFill="1">
      <alignment horizontal="left" vertical="top" wrapText="1"/>
    </xf>
    <xf numFmtId="0" fontId="3" fillId="0" borderId="0" xfId="1" applyAlignment="1" applyFont="1">
      <alignment horizontal="left" vertical="top" wrapText="1" indent="2"/>
    </xf>
    <xf numFmtId="0" fontId="0" fillId="0" borderId="0" xfId="0" applyBorder="1"/>
    <xf numFmtId="0" fontId="23" fillId="0" borderId="0" xfId="0" applyAlignment="1" applyBorder="1" applyFont="1">
      <alignment horizontal="center" vertical="center" wrapText="1"/>
    </xf>
    <xf numFmtId="0" fontId="24" fillId="0" borderId="0" xfId="0" applyAlignment="1" applyBorder="1" applyFont="1">
      <alignment horizontal="center" vertical="center" wrapText="1"/>
    </xf>
    <xf numFmtId="0" fontId="25" fillId="0" borderId="0" xfId="0" applyAlignment="1" applyBorder="1" applyFont="1">
      <alignment horizontal="center" vertical="center" wrapText="1"/>
    </xf>
    <xf numFmtId="0" fontId="24" fillId="0" borderId="0" xfId="0" applyAlignment="1" applyBorder="1" applyFont="1" applyFill="1">
      <alignment horizontal="center" vertical="center" wrapText="1"/>
    </xf>
    <xf numFmtId="0" fontId="5" fillId="3" borderId="9" xfId="0" applyAlignment="1" applyBorder="1" applyFont="1" applyFill="1">
      <alignment horizontal="center" vertical="center" wrapText="1"/>
    </xf>
    <xf numFmtId="0" fontId="5" fillId="3" borderId="10" xfId="0" applyAlignment="1" applyBorder="1" applyFont="1" applyFill="1">
      <alignment horizontal="center" vertical="center" wrapText="1"/>
    </xf>
    <xf numFmtId="0" fontId="5" fillId="3" borderId="11" xfId="0" applyAlignment="1" applyBorder="1" applyFont="1" applyFill="1">
      <alignment horizontal="center" vertical="center" wrapText="1"/>
    </xf>
    <xf numFmtId="3" fontId="2" fillId="4" borderId="12" xfId="0" applyAlignment="1" applyBorder="1" applyFont="1" applyNumberFormat="1" applyFill="1">
      <alignment horizontal="center" vertical="center" wrapText="1"/>
    </xf>
    <xf numFmtId="3" fontId="2" fillId="0" borderId="13" xfId="0" applyAlignment="1" applyBorder="1" applyFont="1" applyNumberFormat="1" applyFill="1">
      <alignment horizontal="center" vertical="center" wrapText="1"/>
    </xf>
    <xf numFmtId="3" fontId="2" fillId="0" borderId="14" xfId="0" applyAlignment="1" applyBorder="1" applyFont="1" applyNumberFormat="1" applyFill="1">
      <alignment horizontal="center" vertical="center" wrapText="1"/>
    </xf>
    <xf numFmtId="0" fontId="2" fillId="0" borderId="0" xfId="1" applyAlignment="1" applyFont="1">
      <alignment horizontal="left" vertical="top" wrapText="1" indent="1"/>
    </xf>
    <xf numFmtId="0" fontId="0" fillId="0" borderId="0" xfId="0" applyAlignment="1">
      <alignment horizontal="left" indent="1"/>
    </xf>
    <xf numFmtId="0" fontId="11" fillId="5" borderId="15" xfId="1" applyAlignment="1" applyBorder="1" applyFont="1" applyFill="1">
      <alignment horizontal="center" vertical="center" wrapText="1"/>
    </xf>
    <xf numFmtId="0" fontId="11" fillId="0" borderId="16" xfId="1" applyAlignment="1" applyBorder="1" applyFont="1">
      <alignment horizontal="center" vertical="center" wrapText="1"/>
    </xf>
    <xf numFmtId="0" fontId="11" fillId="6" borderId="16" xfId="1" applyAlignment="1" applyBorder="1" applyFont="1" applyFill="1">
      <alignment horizontal="center" vertical="top" wrapText="1"/>
    </xf>
    <xf numFmtId="0" fontId="11" fillId="6" borderId="17" xfId="1" applyAlignment="1" applyBorder="1" applyFont="1" applyFill="1">
      <alignment vertical="top" wrapText="1"/>
    </xf>
    <xf numFmtId="0" fontId="11" fillId="7" borderId="18" xfId="1" applyAlignment="1" applyBorder="1" applyFont="1" applyFill="1">
      <alignment horizontal="center" vertical="top" wrapText="1"/>
    </xf>
    <xf numFmtId="0" fontId="11" fillId="7" borderId="19" xfId="1" applyAlignment="1" applyBorder="1" applyFont="1" applyFill="1">
      <alignment horizontal="center" vertical="top" wrapText="1"/>
    </xf>
    <xf numFmtId="0" fontId="11" fillId="7" borderId="16" xfId="1" applyAlignment="1" applyBorder="1" applyFont="1" applyFill="1">
      <alignment horizontal="center" vertical="top" wrapText="1"/>
    </xf>
    <xf numFmtId="0" fontId="11" fillId="7" borderId="20" xfId="1" applyAlignment="1" applyBorder="1" applyFont="1" applyFill="1">
      <alignment horizontal="center" vertical="top" wrapText="1"/>
    </xf>
    <xf numFmtId="0" fontId="17" fillId="7" borderId="16" xfId="1" applyAlignment="1" applyBorder="1" applyFont="1" applyFill="1">
      <alignment horizontal="center" vertical="top" wrapText="1"/>
    </xf>
    <xf numFmtId="0" fontId="11" fillId="0" borderId="21" xfId="1" applyAlignment="1" applyBorder="1" applyFont="1">
      <alignment horizontal="center" vertical="center" wrapText="1"/>
    </xf>
    <xf numFmtId="0" fontId="11" fillId="0" borderId="21" xfId="1" applyAlignment="1" applyBorder="1" applyFont="1">
      <alignment horizontal="center" vertical="top" wrapText="1"/>
    </xf>
    <xf numFmtId="0" fontId="11" fillId="0" borderId="22" xfId="1" applyAlignment="1" applyBorder="1" applyFont="1">
      <alignment horizontal="center" vertical="top" wrapText="1"/>
    </xf>
    <xf numFmtId="0" fontId="11" fillId="6" borderId="13" xfId="1" applyAlignment="1" applyBorder="1" applyFont="1" applyFill="1">
      <alignment horizontal="center" vertical="top" wrapText="1"/>
    </xf>
    <xf numFmtId="0" fontId="11" fillId="0" borderId="13" xfId="1" applyAlignment="1" applyBorder="1" applyFont="1">
      <alignment horizontal="center" vertical="top" wrapText="1"/>
    </xf>
    <xf numFmtId="0" fontId="11" fillId="0" borderId="23" xfId="1" applyAlignment="1" applyBorder="1" applyFont="1">
      <alignment horizontal="center" vertical="top" wrapText="1"/>
    </xf>
    <xf numFmtId="0" fontId="11" fillId="0" borderId="24" xfId="1" applyAlignment="1" applyBorder="1" applyFont="1">
      <alignment horizontal="center" vertical="top" wrapText="1"/>
    </xf>
    <xf numFmtId="0" fontId="17" fillId="0" borderId="21" xfId="1" applyAlignment="1" applyBorder="1" applyFont="1">
      <alignment horizontal="center" vertical="top" wrapText="1"/>
    </xf>
    <xf numFmtId="0" fontId="11" fillId="6" borderId="13" xfId="1" applyAlignment="1" applyBorder="1" applyFont="1" applyFill="1">
      <alignment vertical="top" wrapText="1"/>
    </xf>
    <xf numFmtId="0" fontId="11" fillId="0" borderId="25" xfId="1" applyAlignment="1" applyBorder="1" applyFont="1">
      <alignment horizontal="center" vertical="center" wrapText="1"/>
    </xf>
    <xf numFmtId="0" fontId="11" fillId="0" borderId="25" xfId="1" applyAlignment="1" applyBorder="1" applyFont="1">
      <alignment horizontal="center" vertical="top" wrapText="1"/>
    </xf>
    <xf numFmtId="0" fontId="11" fillId="0" borderId="26" xfId="1" applyAlignment="1" applyBorder="1" applyFont="1">
      <alignment horizontal="center" vertical="top" wrapText="1"/>
    </xf>
    <xf numFmtId="0" fontId="11" fillId="0" borderId="14" xfId="1" applyAlignment="1" applyBorder="1" applyFont="1">
      <alignment horizontal="center" vertical="top" wrapText="1"/>
    </xf>
    <xf numFmtId="0" fontId="11" fillId="6" borderId="14" xfId="1" applyAlignment="1" applyBorder="1" applyFont="1" applyFill="1">
      <alignment horizontal="center" vertical="top" wrapText="1"/>
    </xf>
    <xf numFmtId="0" fontId="11" fillId="0" borderId="27" xfId="1" applyAlignment="1" applyBorder="1" applyFont="1">
      <alignment horizontal="center" vertical="top" wrapText="1"/>
    </xf>
    <xf numFmtId="0" fontId="11" fillId="0" borderId="28" xfId="1" applyAlignment="1" applyBorder="1" applyFont="1">
      <alignment horizontal="center" vertical="top" wrapText="1"/>
    </xf>
    <xf numFmtId="0" fontId="17" fillId="0" borderId="25" xfId="1" applyAlignment="1" applyBorder="1" applyFont="1">
      <alignment horizontal="center" vertical="top" wrapText="1"/>
    </xf>
    <xf numFmtId="0" fontId="11" fillId="5" borderId="9" xfId="1" applyAlignment="1" applyBorder="1" applyFont="1" applyFill="1">
      <alignment horizontal="center" vertical="center" wrapText="1"/>
    </xf>
    <xf numFmtId="0" fontId="11" fillId="5" borderId="10" xfId="1" applyAlignment="1" applyBorder="1" applyFont="1" applyFill="1">
      <alignment horizontal="center" vertical="center" wrapText="1"/>
    </xf>
    <xf numFmtId="0" fontId="11" fillId="5" borderId="11" xfId="1" applyAlignment="1" applyBorder="1" applyFont="1" applyFill="1">
      <alignment horizontal="center" vertical="center" wrapText="1"/>
    </xf>
    <xf numFmtId="0" fontId="11" fillId="5" borderId="29" xfId="1" applyAlignment="1" applyBorder="1" applyFont="1" applyFill="1">
      <alignment horizontal="center" vertical="center" wrapText="1"/>
    </xf>
    <xf numFmtId="0" fontId="17" fillId="5" borderId="15" xfId="1" applyAlignment="1" applyBorder="1" applyFont="1" applyFill="1">
      <alignment horizontal="center" vertical="center" wrapText="1"/>
    </xf>
    <xf numFmtId="3" fontId="2" fillId="0" borderId="30" xfId="0" applyAlignment="1" applyBorder="1" applyFont="1" applyNumberFormat="1" applyFill="1">
      <alignment horizontal="center" vertical="center" wrapText="1"/>
    </xf>
    <xf numFmtId="3" fontId="2" fillId="0" borderId="31" xfId="0" applyAlignment="1" applyBorder="1" applyFont="1" applyNumberFormat="1" applyFill="1">
      <alignment horizontal="center" vertical="center" wrapText="1"/>
    </xf>
    <xf numFmtId="3" fontId="2" fillId="0" borderId="32" xfId="0" applyAlignment="1" applyBorder="1" applyFont="1" applyNumberFormat="1" applyFill="1">
      <alignment horizontal="center" vertical="center" wrapText="1"/>
    </xf>
    <xf numFmtId="3" fontId="2" fillId="0" borderId="33" xfId="0" applyAlignment="1" applyBorder="1" applyFont="1" applyNumberFormat="1" applyFill="1">
      <alignment horizontal="center" vertical="center" wrapText="1"/>
    </xf>
    <xf numFmtId="0" fontId="5" fillId="3" borderId="15" xfId="0" applyAlignment="1" applyBorder="1" applyFont="1" applyFill="1">
      <alignment horizontal="center" vertical="center" wrapText="1"/>
    </xf>
    <xf numFmtId="17" fontId="2" fillId="4" borderId="34" xfId="1" applyAlignment="1" applyBorder="1" applyFont="1" applyNumberFormat="1" applyFill="1">
      <alignment horizontal="center" vertical="center"/>
    </xf>
    <xf numFmtId="0" fontId="2" fillId="0" borderId="21" xfId="1" applyAlignment="1" applyBorder="1" applyFont="1" applyFill="1">
      <alignment horizontal="center" vertical="center"/>
    </xf>
    <xf numFmtId="0" fontId="2" fillId="0" borderId="25" xfId="1" applyAlignment="1" applyBorder="1" applyFont="1" applyFill="1">
      <alignment horizontal="center" vertical="center"/>
    </xf>
    <xf numFmtId="0" fontId="15" fillId="3" borderId="15" xfId="0" applyAlignment="1" applyBorder="1" applyFont="1" applyFill="1">
      <alignment horizontal="center" vertical="center" wrapText="1"/>
    </xf>
    <xf numFmtId="3" fontId="16" fillId="4" borderId="34" xfId="0" applyAlignment="1" applyBorder="1" applyFont="1" applyNumberFormat="1" applyFill="1">
      <alignment horizontal="center" vertical="center" wrapText="1"/>
    </xf>
    <xf numFmtId="3" fontId="16" fillId="0" borderId="21" xfId="0" applyAlignment="1" applyBorder="1" applyFont="1" applyNumberFormat="1">
      <alignment horizontal="center" vertical="center" wrapText="1"/>
    </xf>
    <xf numFmtId="3" fontId="16" fillId="0" borderId="25" xfId="0" applyAlignment="1" applyBorder="1" applyFont="1" applyNumberFormat="1">
      <alignment horizontal="center" vertical="center" wrapText="1"/>
    </xf>
    <xf numFmtId="3" fontId="5" fillId="4" borderId="34" xfId="0" applyAlignment="1" applyBorder="1" applyFont="1" applyNumberFormat="1" applyFill="1">
      <alignment horizontal="center" vertical="center" wrapText="1"/>
    </xf>
    <xf numFmtId="3" fontId="5" fillId="0" borderId="21" xfId="0" applyAlignment="1" applyBorder="1" applyFont="1" applyNumberFormat="1">
      <alignment horizontal="center" vertical="center" wrapText="1"/>
    </xf>
    <xf numFmtId="3" fontId="5" fillId="0" borderId="25" xfId="0" applyAlignment="1" applyBorder="1" applyFont="1" applyNumberFormat="1">
      <alignment horizontal="center" vertical="center" wrapText="1"/>
    </xf>
    <xf numFmtId="3" fontId="2" fillId="4" borderId="35" xfId="0" applyAlignment="1" applyBorder="1" applyFont="1" applyNumberFormat="1" applyFill="1">
      <alignment horizontal="center" vertical="center" wrapText="1"/>
    </xf>
    <xf numFmtId="3" fontId="2" fillId="4" borderId="36" xfId="0" applyAlignment="1" applyBorder="1" applyFont="1" applyNumberFormat="1" applyFill="1">
      <alignment horizontal="center" vertical="center" wrapText="1"/>
    </xf>
    <xf numFmtId="0" fontId="0" fillId="0" borderId="0" xfId="0" applyFont="1"/>
    <xf numFmtId="3" fontId="2" fillId="4" borderId="37" xfId="0" applyAlignment="1" applyBorder="1" applyFont="1" applyNumberFormat="1" applyFill="1">
      <alignment horizontal="center" vertical="center" wrapText="1"/>
    </xf>
    <xf numFmtId="0" fontId="6" fillId="0" borderId="0" xfId="2" applyAlignment="1" applyFont="1" applyProtection="1"/>
    <xf numFmtId="1" fontId="9" fillId="0" borderId="0" xfId="1" applyAlignment="1" applyBorder="1" applyFont="1" applyNumberFormat="1" applyFill="1">
      <alignment horizontal="center"/>
    </xf>
    <xf numFmtId="0" fontId="9" fillId="0" borderId="0" xfId="1" applyAlignment="1" applyBorder="1" applyFont="1" applyFill="1">
      <alignment horizontal="center"/>
    </xf>
    <xf numFmtId="0" fontId="0" fillId="0" borderId="0" xfId="0" applyAlignment="1" applyFont="1" applyFill="1">
      <alignment horizontal="center"/>
    </xf>
    <xf numFmtId="0" fontId="0" fillId="0" borderId="0" xfId="0" applyAlignment="1" applyFont="1">
      <alignment horizontal="center"/>
    </xf>
    <xf numFmtId="0" fontId="0" fillId="0" borderId="0" xfId="0" applyAlignment="1" applyFont="1">
      <alignment horizontal="left"/>
    </xf>
    <xf numFmtId="0" fontId="30" fillId="0" borderId="12" xfId="8" applyAlignment="1" applyBorder="1" applyFont="1" applyFill="1">
      <alignment wrapText="1"/>
    </xf>
    <xf numFmtId="0" fontId="0" fillId="0" borderId="13" xfId="0" applyBorder="1" applyFont="1" applyFill="1"/>
    <xf numFmtId="1" fontId="32" fillId="0" borderId="0" xfId="1" applyAlignment="1" applyBorder="1" applyFont="1" applyNumberFormat="1" applyFill="1">
      <alignment horizontal="center"/>
    </xf>
    <xf numFmtId="0" fontId="0" fillId="0" borderId="4" xfId="0" applyAlignment="1" applyBorder="1" applyFont="1" applyFill="1">
      <alignment horizontal="center"/>
    </xf>
    <xf numFmtId="0" fontId="32" fillId="0" borderId="0" xfId="1" applyAlignment="1" applyBorder="1" applyFont="1" applyFill="1">
      <alignment horizontal="center"/>
    </xf>
    <xf numFmtId="0" fontId="9" fillId="0" borderId="0" xfId="1" applyAlignment="1" applyBorder="1" applyFont="1" applyFill="1">
      <alignment horizontal="center" vertical="center" wrapText="1"/>
    </xf>
    <xf numFmtId="1" fontId="9" fillId="8" borderId="0" xfId="1" applyAlignment="1" applyBorder="1" applyFont="1" applyNumberFormat="1" applyFill="1">
      <alignment horizontal="center"/>
    </xf>
    <xf numFmtId="1" fontId="32" fillId="8" borderId="0" xfId="1" applyAlignment="1" applyBorder="1" applyFont="1" applyNumberFormat="1" applyFill="1">
      <alignment horizontal="center"/>
    </xf>
    <xf numFmtId="0" fontId="0" fillId="0" borderId="0" xfId="0" applyBorder="1" applyFont="1"/>
    <xf numFmtId="0" fontId="0" fillId="0" borderId="0" xfId="0" applyAlignment="1" applyBorder="1" applyFont="1" applyFill="1">
      <alignment horizontal="left"/>
    </xf>
    <xf numFmtId="0" fontId="31" fillId="9" borderId="0" xfId="1" applyAlignment="1" applyBorder="1" applyFont="1" applyFill="1">
      <alignment horizontal="center"/>
    </xf>
    <xf numFmtId="0" fontId="31" fillId="8" borderId="0" xfId="1" applyAlignment="1" applyBorder="1" applyFont="1" applyFill="1">
      <alignment horizontal="center"/>
    </xf>
    <xf numFmtId="0" fontId="9" fillId="8" borderId="0" xfId="1" applyAlignment="1" applyBorder="1" applyFont="1" applyFill="1">
      <alignment horizontal="center"/>
    </xf>
    <xf numFmtId="0" fontId="31" fillId="0" borderId="0" xfId="1" applyAlignment="1" applyBorder="1" applyFont="1">
      <alignment horizontal="center"/>
    </xf>
    <xf numFmtId="0" fontId="32" fillId="8" borderId="0" xfId="1" applyAlignment="1" applyBorder="1" applyFont="1" applyFill="1">
      <alignment horizontal="center"/>
    </xf>
    <xf numFmtId="0" fontId="9" fillId="8" borderId="0" xfId="1" applyAlignment="1" applyBorder="1" applyFont="1" applyFill="1">
      <alignment horizontal="center" vertical="center" wrapText="1"/>
    </xf>
    <xf numFmtId="0" fontId="0" fillId="0" borderId="0" xfId="0" applyAlignment="1" applyBorder="1" applyFont="1" applyFill="1">
      <alignment horizontal="center"/>
    </xf>
    <xf numFmtId="0" fontId="0" fillId="8" borderId="0" xfId="0" applyAlignment="1" applyBorder="1" applyFont="1" applyFill="1">
      <alignment horizontal="center"/>
    </xf>
    <xf numFmtId="0" fontId="30" fillId="9" borderId="8" xfId="8" applyAlignment="1" applyBorder="1" applyFont="1" applyFill="1">
      <alignment wrapText="1"/>
    </xf>
    <xf numFmtId="0" fontId="31" fillId="9" borderId="1" xfId="1" applyAlignment="1" applyBorder="1" applyFont="1" applyFill="1">
      <alignment horizontal="center"/>
    </xf>
    <xf numFmtId="0" fontId="0" fillId="0" borderId="1" xfId="0" applyBorder="1" applyFont="1"/>
    <xf numFmtId="0" fontId="30" fillId="9" borderId="3" xfId="8" applyAlignment="1" applyBorder="1" applyFont="1" applyFill="1">
      <alignment wrapText="1"/>
    </xf>
    <xf numFmtId="0" fontId="30" fillId="8" borderId="3" xfId="8" applyAlignment="1" applyBorder="1" applyFont="1" applyFill="1">
      <alignment wrapText="1"/>
    </xf>
    <xf numFmtId="0" fontId="9" fillId="8" borderId="4" xfId="1" applyAlignment="1" applyBorder="1" applyFont="1" applyFill="1">
      <alignment horizontal="center"/>
    </xf>
    <xf numFmtId="0" fontId="30" fillId="0" borderId="3" xfId="8" applyAlignment="1" applyBorder="1" applyFont="1">
      <alignment wrapText="1"/>
    </xf>
    <xf numFmtId="0" fontId="9" fillId="0" borderId="4" xfId="1" applyAlignment="1" applyBorder="1" applyFont="1" applyFill="1">
      <alignment horizontal="center"/>
    </xf>
    <xf numFmtId="0" fontId="9" fillId="0" borderId="4" xfId="1" applyAlignment="1" applyBorder="1" applyFont="1" applyFill="1">
      <alignment horizontal="center" vertical="center" wrapText="1"/>
    </xf>
    <xf numFmtId="1" fontId="9" fillId="0" borderId="4" xfId="1" applyAlignment="1" applyBorder="1" applyFont="1" applyNumberFormat="1" applyFill="1">
      <alignment horizontal="center"/>
    </xf>
    <xf numFmtId="0" fontId="30" fillId="0" borderId="5" xfId="8" applyAlignment="1" applyBorder="1" applyFont="1">
      <alignment wrapText="1"/>
    </xf>
    <xf numFmtId="0" fontId="31" fillId="0" borderId="6" xfId="1" applyAlignment="1" applyBorder="1" applyFont="1">
      <alignment horizontal="center"/>
    </xf>
    <xf numFmtId="0" fontId="0" fillId="0" borderId="6" xfId="0" applyBorder="1" applyFont="1"/>
    <xf numFmtId="1" fontId="32" fillId="0" borderId="6" xfId="1" applyAlignment="1" applyBorder="1" applyFont="1" applyNumberFormat="1" applyFill="1">
      <alignment horizontal="center"/>
    </xf>
    <xf numFmtId="1" fontId="9" fillId="0" borderId="6" xfId="1" applyAlignment="1" applyBorder="1" applyFont="1" applyNumberFormat="1" applyFill="1">
      <alignment horizontal="center"/>
    </xf>
    <xf numFmtId="0" fontId="9" fillId="0" borderId="6" xfId="1" applyAlignment="1" applyBorder="1" applyFont="1" applyFill="1">
      <alignment horizontal="center"/>
    </xf>
    <xf numFmtId="0" fontId="9" fillId="0" borderId="7" xfId="1" applyAlignment="1" applyBorder="1" applyFont="1" applyFill="1">
      <alignment horizontal="center"/>
    </xf>
    <xf numFmtId="1" fontId="32" fillId="0" borderId="1" xfId="1" applyAlignment="1" applyBorder="1" applyFont="1" applyNumberFormat="1" applyFill="1">
      <alignment horizontal="center"/>
    </xf>
    <xf numFmtId="1" fontId="9" fillId="0" borderId="1" xfId="1" applyAlignment="1" applyBorder="1" applyFont="1" applyNumberFormat="1" applyFill="1">
      <alignment horizontal="center"/>
    </xf>
    <xf numFmtId="1" fontId="9" fillId="0" borderId="2" xfId="1" applyAlignment="1" applyBorder="1" applyFont="1" applyNumberFormat="1" applyFill="1">
      <alignment horizontal="center"/>
    </xf>
    <xf numFmtId="0" fontId="9" fillId="8" borderId="4" xfId="1" applyAlignment="1" applyBorder="1" applyFont="1" applyFill="1">
      <alignment horizontal="center" vertical="center" wrapText="1"/>
    </xf>
    <xf numFmtId="0" fontId="9" fillId="0" borderId="1" xfId="1" applyAlignment="1" applyBorder="1" applyFont="1" applyFill="1">
      <alignment horizontal="center" vertical="center" wrapText="1"/>
    </xf>
    <xf numFmtId="0" fontId="9" fillId="0" borderId="2" xfId="1" applyAlignment="1" applyBorder="1" applyFont="1" applyFill="1">
      <alignment horizontal="center" vertical="center" wrapText="1"/>
    </xf>
    <xf numFmtId="1" fontId="9" fillId="8" borderId="4" xfId="1" applyAlignment="1" applyBorder="1" applyFont="1" applyNumberFormat="1" applyFill="1">
      <alignment horizontal="center"/>
    </xf>
    <xf numFmtId="0" fontId="9" fillId="0" borderId="6" xfId="1" applyAlignment="1" applyBorder="1" applyFont="1" applyFill="1">
      <alignment horizontal="center" vertical="center" wrapText="1"/>
    </xf>
    <xf numFmtId="0" fontId="9" fillId="0" borderId="7" xfId="1" applyAlignment="1" applyBorder="1" applyFont="1" applyFill="1">
      <alignment horizontal="center" vertical="center" wrapText="1"/>
    </xf>
    <xf numFmtId="0" fontId="0" fillId="0" borderId="1" xfId="0" applyAlignment="1" applyBorder="1" applyFont="1" applyFill="1">
      <alignment horizontal="center"/>
    </xf>
    <xf numFmtId="0" fontId="0" fillId="0" borderId="2" xfId="0" applyAlignment="1" applyBorder="1" applyFont="1" applyFill="1">
      <alignment horizontal="center"/>
    </xf>
    <xf numFmtId="0" fontId="0" fillId="8" borderId="4" xfId="0" applyAlignment="1" applyBorder="1" applyFont="1" applyFill="1">
      <alignment horizontal="center"/>
    </xf>
    <xf numFmtId="1" fontId="9" fillId="0" borderId="7" xfId="1" applyAlignment="1" applyBorder="1" applyFont="1" applyNumberFormat="1" applyFill="1">
      <alignment horizontal="center"/>
    </xf>
    <xf numFmtId="0" fontId="9" fillId="0" borderId="1" xfId="1" applyAlignment="1" applyBorder="1" applyFont="1" applyFill="1">
      <alignment horizontal="center"/>
    </xf>
    <xf numFmtId="0" fontId="9" fillId="0" borderId="2" xfId="1" applyAlignment="1" applyBorder="1" applyFont="1" applyFill="1">
      <alignment horizontal="center"/>
    </xf>
    <xf numFmtId="0" fontId="0" fillId="0" borderId="6" xfId="0" applyAlignment="1" applyBorder="1" applyFont="1" applyFill="1">
      <alignment horizontal="center"/>
    </xf>
    <xf numFmtId="0" fontId="0" fillId="0" borderId="7" xfId="0" applyAlignment="1" applyBorder="1" applyFont="1" applyFill="1">
      <alignment horizontal="center"/>
    </xf>
    <xf numFmtId="0" fontId="32" fillId="0" borderId="1" xfId="1" applyAlignment="1" applyBorder="1" applyFont="1" applyFill="1">
      <alignment horizontal="center"/>
    </xf>
    <xf numFmtId="0" fontId="32" fillId="0" borderId="6" xfId="1" applyAlignment="1" applyBorder="1" applyFont="1" applyFill="1">
      <alignment horizontal="center"/>
    </xf>
    <xf numFmtId="0" fontId="26" fillId="0" borderId="0" xfId="0" applyAlignment="1" applyFont="1">
      <alignment horizontal="center" vertical="center"/>
    </xf>
    <xf numFmtId="0" fontId="27" fillId="10" borderId="0" xfId="0" applyAlignment="1" applyFont="1" applyFill="1">
      <alignment horizontal="center"/>
    </xf>
    <xf numFmtId="0" fontId="14" fillId="4" borderId="38" xfId="2" applyAlignment="1" applyBorder="1" applyFont="1" applyFill="1" applyProtection="1">
      <alignment horizontal="center" vertical="center"/>
    </xf>
    <xf numFmtId="0" fontId="14" fillId="4" borderId="39" xfId="2" applyAlignment="1" applyBorder="1" applyFont="1" applyFill="1" applyProtection="1">
      <alignment horizontal="center" vertical="center"/>
    </xf>
    <xf numFmtId="0" fontId="14" fillId="4" borderId="29" xfId="2" applyAlignment="1" applyBorder="1" applyFont="1" applyFill="1" applyProtection="1">
      <alignment horizontal="center" vertical="center"/>
    </xf>
    <xf numFmtId="0" fontId="1" fillId="0" borderId="0" xfId="1" applyAlignment="1" applyFont="1">
      <alignment horizontal="left" vertical="top" wrapText="1"/>
    </xf>
    <xf numFmtId="0" fontId="28" fillId="2" borderId="0" xfId="0" applyAlignment="1" applyBorder="1" applyFont="1" applyFill="1">
      <alignment horizontal="center" vertical="center"/>
    </xf>
    <xf numFmtId="0" fontId="28" fillId="2" borderId="4" xfId="0" applyAlignment="1" applyBorder="1" applyFont="1" applyFill="1">
      <alignment horizontal="center" vertical="center"/>
    </xf>
    <xf numFmtId="0" fontId="28" fillId="4" borderId="38" xfId="0" applyAlignment="1" applyBorder="1" applyFont="1" applyFill="1">
      <alignment horizontal="center" vertical="center"/>
    </xf>
    <xf numFmtId="0" fontId="28" fillId="4" borderId="39" xfId="0" applyAlignment="1" applyBorder="1" applyFont="1" applyFill="1">
      <alignment horizontal="center" vertical="center"/>
    </xf>
    <xf numFmtId="0" fontId="28" fillId="4" borderId="29" xfId="0" applyAlignment="1" applyBorder="1" applyFont="1" applyFill="1">
      <alignment horizontal="center" vertical="center"/>
    </xf>
    <xf numFmtId="0" fontId="1" fillId="0" borderId="0" xfId="1" applyAlignment="1" applyFont="1">
      <alignment horizontal="left" vertical="center" wrapText="1"/>
    </xf>
    <xf numFmtId="0" fontId="20" fillId="0" borderId="0" xfId="0" applyAlignment="1" applyFont="1">
      <alignment horizontal="center" vertical="top" wrapText="1"/>
    </xf>
    <xf numFmtId="0" fontId="18" fillId="0" borderId="1" xfId="1" applyAlignment="1" applyBorder="1" applyFont="1" applyFill="1">
      <alignment horizontal="left" vertical="center" wrapText="1"/>
    </xf>
    <xf numFmtId="0" fontId="12" fillId="4" borderId="38" xfId="2" applyAlignment="1" applyBorder="1" applyFont="1" applyFill="1" applyProtection="1">
      <alignment horizontal="center" vertical="center" wrapText="1"/>
    </xf>
    <xf numFmtId="0" fontId="12" fillId="4" borderId="39" xfId="2" applyAlignment="1" applyBorder="1" applyFont="1" applyFill="1" applyProtection="1">
      <alignment horizontal="center" vertical="center" wrapText="1"/>
    </xf>
    <xf numFmtId="0" fontId="12" fillId="4" borderId="29" xfId="2" applyAlignment="1" applyBorder="1" applyFont="1" applyFill="1" applyProtection="1">
      <alignment horizontal="center" vertical="center" wrapText="1"/>
    </xf>
    <xf numFmtId="0" fontId="20" fillId="4" borderId="8" xfId="0" applyAlignment="1" applyBorder="1" applyFont="1" applyFill="1">
      <alignment horizontal="center" vertical="center" wrapText="1"/>
    </xf>
    <xf numFmtId="0" fontId="20" fillId="4" borderId="1" xfId="0" applyAlignment="1" applyBorder="1" applyFont="1" applyFill="1">
      <alignment horizontal="center" vertical="center" wrapText="1"/>
    </xf>
    <xf numFmtId="0" fontId="20" fillId="4" borderId="2" xfId="0" applyAlignment="1" applyBorder="1" applyFont="1" applyFill="1">
      <alignment horizontal="center" vertical="center" wrapText="1"/>
    </xf>
    <xf numFmtId="0" fontId="20" fillId="4" borderId="3" xfId="0" applyAlignment="1" applyBorder="1" applyFont="1" applyFill="1">
      <alignment horizontal="center" vertical="center" wrapText="1"/>
    </xf>
    <xf numFmtId="0" fontId="20" fillId="4" borderId="0" xfId="0" applyAlignment="1" applyBorder="1" applyFont="1" applyFill="1">
      <alignment horizontal="center" vertical="center" wrapText="1"/>
    </xf>
    <xf numFmtId="0" fontId="20" fillId="4" borderId="4" xfId="0" applyAlignment="1" applyBorder="1" applyFont="1" applyFill="1">
      <alignment horizontal="center" vertical="center" wrapText="1"/>
    </xf>
    <xf numFmtId="0" fontId="20" fillId="4" borderId="5" xfId="0" applyAlignment="1" applyBorder="1" applyFont="1" applyFill="1">
      <alignment horizontal="center" vertical="center" wrapText="1"/>
    </xf>
    <xf numFmtId="0" fontId="20" fillId="4" borderId="6" xfId="0" applyAlignment="1" applyBorder="1" applyFont="1" applyFill="1">
      <alignment horizontal="center" vertical="center" wrapText="1"/>
    </xf>
    <xf numFmtId="0" fontId="20" fillId="4" borderId="7" xfId="0" applyAlignment="1" applyBorder="1" applyFont="1" applyFill="1">
      <alignment horizontal="center" vertical="center" wrapText="1"/>
    </xf>
    <xf numFmtId="0" fontId="2" fillId="0" borderId="0" xfId="1" applyAlignment="1" applyFont="1">
      <alignment horizontal="left" vertical="center" wrapText="1"/>
    </xf>
    <xf numFmtId="0" fontId="28" fillId="0" borderId="0" xfId="0" applyAlignment="1" applyFont="1">
      <alignment horizontal="center" wrapText="1"/>
    </xf>
    <xf numFmtId="0" fontId="20" fillId="0" borderId="0" xfId="0" applyAlignment="1" applyFont="1">
      <alignment horizontal="center"/>
    </xf>
  </cellXfs>
  <cellStyles count="9">
    <cellStyle name="%" xfId="1"/>
    <cellStyle name="% 2" xfId="6"/>
    <cellStyle name="% 3" xfId="4"/>
    <cellStyle name="Hyperlink" xfId="2" builtinId="8"/>
    <cellStyle name="Normal" xfId="0" builtinId="0"/>
    <cellStyle name="Normal 2" xfId="3"/>
    <cellStyle name="Normal_Sheet1" xfId="8"/>
    <cellStyle name="Percent 2" xfId="7"/>
    <cellStyle name="Percent 3" xfId="5"/>
  </cellStyles>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2" Type="http://schemas.openxmlformats.org/officeDocument/2006/relationships/worksheet" Target="worksheets/sheet2.xml" /><Relationship Id="rId7"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worksheet" Target="worksheets/sheet5.xml" /><Relationship Id="rId4" Type="http://schemas.openxmlformats.org/officeDocument/2006/relationships/worksheet" Target="worksheets/sheet4.xml" /><Relationship Id="rId6" Type="http://schemas.openxmlformats.org/officeDocument/2006/relationships/externalLink" Target="/xl/externalLinks/externalLink1.xml" /><Relationship Id="rId3" Type="http://schemas.openxmlformats.org/officeDocument/2006/relationships/worksheet" Target="worksheets/sheet3.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466716</xdr:colOff>
      <xdr:row>36</xdr:row>
      <xdr:rowOff>95250</xdr:rowOff>
    </xdr:from>
    <xdr:to>
      <xdr:col>3</xdr:col>
      <xdr:colOff>200118</xdr:colOff>
      <xdr:row>36</xdr:row>
      <xdr:rowOff>95250</xdr:rowOff>
    </xdr:to>
    <xdr:sp macro="" textlink="">
      <xdr:nvSpPr>
        <xdr:cNvPr id="1355" name="Line 6"/>
        <xdr:cNvSpPr/>
      </xdr:nvSpPr>
      <xdr:spPr>
        <a:xfrm>
          <a:off x="1200150" y="8724900"/>
          <a:ext cx="361950" cy="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4</xdr:col>
      <xdr:colOff>343142</xdr:colOff>
      <xdr:row>37</xdr:row>
      <xdr:rowOff>123825</xdr:rowOff>
    </xdr:from>
    <xdr:to>
      <xdr:col>5</xdr:col>
      <xdr:colOff>114188</xdr:colOff>
      <xdr:row>38</xdr:row>
      <xdr:rowOff>85725</xdr:rowOff>
    </xdr:to>
    <xdr:sp macro="" textlink="">
      <xdr:nvSpPr>
        <xdr:cNvPr id="1356" name="Line 4"/>
        <xdr:cNvSpPr/>
      </xdr:nvSpPr>
      <xdr:spPr>
        <a:xfrm>
          <a:off x="2219325" y="8943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5</xdr:col>
      <xdr:colOff>352369</xdr:colOff>
      <xdr:row>38</xdr:row>
      <xdr:rowOff>133350</xdr:rowOff>
    </xdr:from>
    <xdr:to>
      <xdr:col>6</xdr:col>
      <xdr:colOff>123992</xdr:colOff>
      <xdr:row>39</xdr:row>
      <xdr:rowOff>95250</xdr:rowOff>
    </xdr:to>
    <xdr:sp macro="" textlink="">
      <xdr:nvSpPr>
        <xdr:cNvPr id="1357" name="Line 7"/>
        <xdr:cNvSpPr/>
      </xdr:nvSpPr>
      <xdr:spPr>
        <a:xfrm>
          <a:off x="2743200" y="9144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6</xdr:col>
      <xdr:colOff>352369</xdr:colOff>
      <xdr:row>39</xdr:row>
      <xdr:rowOff>123825</xdr:rowOff>
    </xdr:from>
    <xdr:to>
      <xdr:col>7</xdr:col>
      <xdr:colOff>123992</xdr:colOff>
      <xdr:row>40</xdr:row>
      <xdr:rowOff>85725</xdr:rowOff>
    </xdr:to>
    <xdr:sp macro="" textlink="">
      <xdr:nvSpPr>
        <xdr:cNvPr id="1358" name="Line 8"/>
        <xdr:cNvSpPr/>
      </xdr:nvSpPr>
      <xdr:spPr>
        <a:xfrm>
          <a:off x="3257550" y="9324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7</xdr:col>
      <xdr:colOff>343142</xdr:colOff>
      <xdr:row>40</xdr:row>
      <xdr:rowOff>123825</xdr:rowOff>
    </xdr:from>
    <xdr:to>
      <xdr:col>8</xdr:col>
      <xdr:colOff>114188</xdr:colOff>
      <xdr:row>41</xdr:row>
      <xdr:rowOff>85725</xdr:rowOff>
    </xdr:to>
    <xdr:sp macro="" textlink="">
      <xdr:nvSpPr>
        <xdr:cNvPr id="1359" name="Line 9"/>
        <xdr:cNvSpPr/>
      </xdr:nvSpPr>
      <xdr:spPr>
        <a:xfrm>
          <a:off x="3762375" y="95154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3</xdr:col>
      <xdr:colOff>362173</xdr:colOff>
      <xdr:row>36</xdr:row>
      <xdr:rowOff>133350</xdr:rowOff>
    </xdr:from>
    <xdr:to>
      <xdr:col>4</xdr:col>
      <xdr:colOff>133220</xdr:colOff>
      <xdr:row>37</xdr:row>
      <xdr:rowOff>95250</xdr:rowOff>
    </xdr:to>
    <xdr:sp macro="" textlink="">
      <xdr:nvSpPr>
        <xdr:cNvPr id="1360" name="Line 11"/>
        <xdr:cNvSpPr/>
      </xdr:nvSpPr>
      <xdr:spPr>
        <a:xfrm>
          <a:off x="1724025" y="8763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CEU%20Research%20and%20Performance\Research\Pupil%20Forecasting\Forecasts\ForSep13\CambsPri\BASSINGBOURN_0913.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BASSING"/>
      <sheetName val="Planning"/>
      <sheetName val="Output"/>
    </sheetNames>
    <sheetDataSet>
      <sheetData sheetId="0">
        <row r="173">
          <cell r="B173" t="str">
            <v>Bassingbourn</v>
          </cell>
          <cell r="C173">
            <v>2019</v>
          </cell>
          <cell r="D173">
            <v>32</v>
          </cell>
          <cell r="E173">
            <v>0</v>
          </cell>
          <cell r="M173">
            <v>31</v>
          </cell>
          <cell r="N173">
            <v>34</v>
          </cell>
          <cell r="O173">
            <v>34</v>
          </cell>
          <cell r="P173">
            <v>30</v>
          </cell>
          <cell r="Q173">
            <v>33</v>
          </cell>
          <cell r="R173">
            <v>36</v>
          </cell>
          <cell r="S173">
            <v>42</v>
          </cell>
          <cell r="U173">
            <v>240</v>
          </cell>
          <cell r="W173">
            <v>0</v>
          </cell>
          <cell r="X173">
            <v>0</v>
          </cell>
          <cell r="Y173">
            <v>0</v>
          </cell>
          <cell r="Z173">
            <v>0</v>
          </cell>
          <cell r="AA173">
            <v>0</v>
          </cell>
          <cell r="AB173">
            <v>0</v>
          </cell>
          <cell r="AC173">
            <v>0</v>
          </cell>
          <cell r="AD173">
            <v>0</v>
          </cell>
          <cell r="AE173">
            <v>0</v>
          </cell>
          <cell r="AF173">
            <v>0</v>
          </cell>
          <cell r="AG173">
            <v>0</v>
          </cell>
          <cell r="AH173">
            <v>-1</v>
          </cell>
          <cell r="AJ173">
            <v>0</v>
          </cell>
          <cell r="AN173" t="str">
            <v>Armed forces school; erratic CHR/reception</v>
          </cell>
          <cell r="AQ173">
            <v>0</v>
          </cell>
          <cell r="AR173">
            <v>0</v>
          </cell>
          <cell r="AS173">
            <v>0</v>
          </cell>
          <cell r="AU173">
            <v>31</v>
          </cell>
          <cell r="AV173">
            <v>50</v>
          </cell>
          <cell r="AW173">
            <v>350</v>
          </cell>
        </row>
        <row r="174">
          <cell r="B174" t="str">
            <v>Guilden Morden</v>
          </cell>
          <cell r="C174">
            <v>2019</v>
          </cell>
          <cell r="D174">
            <v>10</v>
          </cell>
          <cell r="E174">
            <v>0</v>
          </cell>
          <cell r="M174">
            <v>11</v>
          </cell>
          <cell r="N174">
            <v>11</v>
          </cell>
          <cell r="O174">
            <v>11</v>
          </cell>
          <cell r="P174">
            <v>7</v>
          </cell>
          <cell r="Q174">
            <v>12</v>
          </cell>
          <cell r="R174">
            <v>13</v>
          </cell>
          <cell r="S174">
            <v>9</v>
          </cell>
          <cell r="U174">
            <v>74</v>
          </cell>
          <cell r="W174">
            <v>0</v>
          </cell>
          <cell r="X174">
            <v>0</v>
          </cell>
          <cell r="Y174">
            <v>0</v>
          </cell>
          <cell r="Z174">
            <v>0</v>
          </cell>
          <cell r="AA174">
            <v>0</v>
          </cell>
          <cell r="AB174">
            <v>0</v>
          </cell>
          <cell r="AC174">
            <v>0</v>
          </cell>
          <cell r="AD174">
            <v>0</v>
          </cell>
          <cell r="AE174">
            <v>0</v>
          </cell>
          <cell r="AF174">
            <v>0</v>
          </cell>
          <cell r="AG174">
            <v>0</v>
          </cell>
          <cell r="AH174">
            <v>1</v>
          </cell>
          <cell r="AJ174">
            <v>0</v>
          </cell>
          <cell r="AN174" t="str">
            <v>&lt;100 - CC=0; AR=CHR cos nos so low in some yrs, adj intake based on info from head</v>
          </cell>
          <cell r="AQ174">
            <v>0</v>
          </cell>
          <cell r="AR174">
            <v>0</v>
          </cell>
          <cell r="AS174">
            <v>0</v>
          </cell>
          <cell r="AU174">
            <v>11</v>
          </cell>
          <cell r="AV174">
            <v>12</v>
          </cell>
          <cell r="AW174">
            <v>90</v>
          </cell>
        </row>
        <row r="175">
          <cell r="B175" t="str">
            <v>Petersfield</v>
          </cell>
          <cell r="C175">
            <v>2019</v>
          </cell>
          <cell r="D175">
            <v>16</v>
          </cell>
          <cell r="E175">
            <v>0</v>
          </cell>
          <cell r="M175">
            <v>14</v>
          </cell>
          <cell r="N175">
            <v>13</v>
          </cell>
          <cell r="O175">
            <v>10</v>
          </cell>
          <cell r="P175">
            <v>23</v>
          </cell>
          <cell r="Q175">
            <v>10</v>
          </cell>
          <cell r="R175">
            <v>23</v>
          </cell>
          <cell r="S175">
            <v>24</v>
          </cell>
          <cell r="U175">
            <v>117</v>
          </cell>
          <cell r="W175">
            <v>0</v>
          </cell>
          <cell r="X175">
            <v>0</v>
          </cell>
          <cell r="Y175">
            <v>0</v>
          </cell>
          <cell r="Z175">
            <v>0</v>
          </cell>
          <cell r="AA175">
            <v>0</v>
          </cell>
          <cell r="AB175">
            <v>0</v>
          </cell>
          <cell r="AC175">
            <v>0</v>
          </cell>
          <cell r="AD175">
            <v>0</v>
          </cell>
          <cell r="AE175">
            <v>0</v>
          </cell>
          <cell r="AF175">
            <v>0</v>
          </cell>
          <cell r="AG175">
            <v>0</v>
          </cell>
          <cell r="AH175">
            <v>-2</v>
          </cell>
          <cell r="AQ175">
            <v>0</v>
          </cell>
          <cell r="AR175">
            <v>0</v>
          </cell>
          <cell r="AS175">
            <v>0</v>
          </cell>
          <cell r="AU175">
            <v>14</v>
          </cell>
          <cell r="AV175">
            <v>30</v>
          </cell>
          <cell r="AW175">
            <v>210</v>
          </cell>
        </row>
        <row r="176">
          <cell r="B176" t="str">
            <v>Steeple Morden</v>
          </cell>
          <cell r="C176">
            <v>2019</v>
          </cell>
          <cell r="D176">
            <v>20</v>
          </cell>
          <cell r="E176">
            <v>0</v>
          </cell>
          <cell r="M176">
            <v>28</v>
          </cell>
          <cell r="N176">
            <v>30</v>
          </cell>
          <cell r="O176">
            <v>30</v>
          </cell>
          <cell r="P176">
            <v>30</v>
          </cell>
          <cell r="Q176">
            <v>29</v>
          </cell>
          <cell r="R176">
            <v>29</v>
          </cell>
          <cell r="S176">
            <v>32</v>
          </cell>
          <cell r="U176">
            <v>208</v>
          </cell>
          <cell r="W176">
            <v>0</v>
          </cell>
          <cell r="X176">
            <v>0</v>
          </cell>
          <cell r="Y176">
            <v>0</v>
          </cell>
          <cell r="Z176">
            <v>0</v>
          </cell>
          <cell r="AA176">
            <v>0</v>
          </cell>
          <cell r="AB176">
            <v>0</v>
          </cell>
          <cell r="AC176">
            <v>0</v>
          </cell>
          <cell r="AD176">
            <v>-1</v>
          </cell>
          <cell r="AE176">
            <v>0</v>
          </cell>
          <cell r="AF176">
            <v>0</v>
          </cell>
          <cell r="AG176">
            <v>-0.16666666666666666</v>
          </cell>
          <cell r="AH176">
            <v>8</v>
          </cell>
          <cell r="AJ176">
            <v>0</v>
          </cell>
          <cell r="AN176" t="str">
            <v>CC on 3 yr trend</v>
          </cell>
          <cell r="AQ176">
            <v>0</v>
          </cell>
          <cell r="AR176">
            <v>0</v>
          </cell>
          <cell r="AS176">
            <v>0</v>
          </cell>
          <cell r="AU176">
            <v>28</v>
          </cell>
          <cell r="AV176">
            <v>30</v>
          </cell>
          <cell r="AW176">
            <v>210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PlacePlanningReferrals0-19@cambridgeshire.gov.uk" TargetMode="Externa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2.bin" /><Relationship Id="rId1" Type="http://schemas.openxmlformats.org/officeDocument/2006/relationships/hyperlink" Target="mailto:PlacePlanningReferrals0-19@cambridgeshire.gov.uk"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S20"/>
  <sheetViews>
    <sheetView showGridLines="0" showRowColHeaders="0" view="normal" tabSelected="1" workbookViewId="0">
      <selection pane="topLeft" activeCell="F8" sqref="F8:L8"/>
    </sheetView>
  </sheetViews>
  <sheetFormatPr defaultRowHeight="15"/>
  <cols>
    <col min="1" max="1" width="3.625" customWidth="1"/>
  </cols>
  <sheetData>
    <row r="1" ht="6" customHeight="1"/>
    <row r="2" spans="2:19" ht="26.25">
      <c r="B2" s="160" t="s">
        <v>57</v>
      </c>
      <c r="C2" s="160"/>
      <c r="D2" s="160"/>
      <c r="E2" s="160"/>
      <c r="F2" s="160"/>
      <c r="G2" s="160"/>
      <c r="H2" s="160"/>
      <c r="I2" s="160"/>
      <c r="J2" s="160"/>
      <c r="K2" s="160"/>
      <c r="L2" s="160"/>
      <c r="M2" s="160"/>
      <c r="N2" s="160"/>
      <c r="O2" s="160"/>
      <c r="P2" s="160"/>
      <c r="Q2" s="160"/>
      <c r="R2" s="160"/>
      <c r="S2" s="160"/>
    </row>
    <row r="3" spans="2:10" ht="16.5" thickBot="1">
      <c r="B3" s="4"/>
      <c r="C3" s="4"/>
      <c r="D3" s="4"/>
      <c r="E3" s="4"/>
      <c r="F3" s="4"/>
      <c r="G3" s="4"/>
      <c r="H3" s="4"/>
      <c r="I3" s="4"/>
      <c r="J3" s="4"/>
    </row>
    <row r="4" spans="2:19" ht="20.25">
      <c r="B4" s="32" t="s">
        <v>0</v>
      </c>
      <c r="C4" s="19"/>
      <c r="D4" s="19"/>
      <c r="E4" s="19"/>
      <c r="F4" s="19"/>
      <c r="G4" s="19"/>
      <c r="H4" s="19"/>
      <c r="I4" s="19"/>
      <c r="J4" s="19"/>
      <c r="K4" s="20"/>
      <c r="L4" s="20"/>
      <c r="M4" s="20"/>
      <c r="N4" s="20"/>
      <c r="O4" s="20"/>
      <c r="P4" s="20"/>
      <c r="Q4" s="20"/>
      <c r="R4" s="20"/>
      <c r="S4" s="21"/>
    </row>
    <row r="5" spans="2:19" ht="15.75">
      <c r="B5" s="22"/>
      <c r="C5" s="23"/>
      <c r="D5" s="23"/>
      <c r="E5" s="23"/>
      <c r="F5" s="23"/>
      <c r="G5" s="23"/>
      <c r="H5" s="23"/>
      <c r="I5" s="23"/>
      <c r="J5" s="23"/>
      <c r="K5" s="24"/>
      <c r="L5" s="24"/>
      <c r="M5" s="24"/>
      <c r="N5" s="24"/>
      <c r="O5" s="24"/>
      <c r="P5" s="24"/>
      <c r="Q5" s="24"/>
      <c r="R5" s="24"/>
      <c r="S5" s="25"/>
    </row>
    <row r="6" spans="2:19" ht="15.75">
      <c r="B6" s="26" t="s">
        <v>1</v>
      </c>
      <c r="C6" s="23"/>
      <c r="D6" s="23"/>
      <c r="E6" s="23"/>
      <c r="F6" s="23"/>
      <c r="G6" s="23"/>
      <c r="H6" s="23"/>
      <c r="I6" s="23"/>
      <c r="J6" s="23"/>
      <c r="K6" s="24"/>
      <c r="L6" s="24"/>
      <c r="M6" s="24"/>
      <c r="N6" s="24"/>
      <c r="O6" s="24"/>
      <c r="P6" s="24"/>
      <c r="Q6" s="24"/>
      <c r="R6" s="24"/>
      <c r="S6" s="25"/>
    </row>
    <row r="7" spans="2:19" ht="16.5" thickBot="1">
      <c r="B7" s="22"/>
      <c r="C7" s="23"/>
      <c r="D7" s="23"/>
      <c r="E7" s="23"/>
      <c r="F7" s="23"/>
      <c r="G7" s="23"/>
      <c r="H7" s="23"/>
      <c r="I7" s="23"/>
      <c r="J7" s="23"/>
      <c r="K7" s="24"/>
      <c r="L7" s="24"/>
      <c r="M7" s="24"/>
      <c r="N7" s="24"/>
      <c r="O7" s="24"/>
      <c r="P7" s="24"/>
      <c r="Q7" s="24"/>
      <c r="R7" s="24"/>
      <c r="S7" s="25"/>
    </row>
    <row r="8" spans="2:19" ht="30" customHeight="1" thickBot="1">
      <c r="B8" s="22"/>
      <c r="C8" s="166" t="s">
        <v>8</v>
      </c>
      <c r="D8" s="166"/>
      <c r="E8" s="167"/>
      <c r="F8" s="168" t="s">
        <v>48</v>
      </c>
      <c r="G8" s="169"/>
      <c r="H8" s="169"/>
      <c r="I8" s="169"/>
      <c r="J8" s="169"/>
      <c r="K8" s="169"/>
      <c r="L8" s="170"/>
      <c r="M8" s="24"/>
      <c r="N8" s="24"/>
      <c r="O8" s="24"/>
      <c r="P8" s="162" t="s">
        <v>2</v>
      </c>
      <c r="Q8" s="163"/>
      <c r="R8" s="164"/>
      <c r="S8" s="33"/>
    </row>
    <row r="9" spans="2:19" ht="16.5" thickBot="1">
      <c r="B9" s="27"/>
      <c r="C9" s="28"/>
      <c r="D9" s="28"/>
      <c r="E9" s="28"/>
      <c r="F9" s="28"/>
      <c r="G9" s="28"/>
      <c r="H9" s="28"/>
      <c r="I9" s="28"/>
      <c r="J9" s="28"/>
      <c r="K9" s="29"/>
      <c r="L9" s="29"/>
      <c r="M9" s="29"/>
      <c r="N9" s="29"/>
      <c r="O9" s="29"/>
      <c r="P9" s="29"/>
      <c r="Q9" s="29"/>
      <c r="R9" s="29"/>
      <c r="S9" s="30"/>
    </row>
    <row r="10" spans="2:10" ht="15.75">
      <c r="B10" s="4"/>
      <c r="C10" s="4"/>
      <c r="D10" s="4"/>
      <c r="E10" s="4"/>
      <c r="F10" s="4"/>
      <c r="G10" s="4"/>
      <c r="H10" s="4"/>
      <c r="I10" s="4"/>
      <c r="J10" s="4"/>
    </row>
    <row r="12" spans="2:19" ht="30.75" customHeight="1">
      <c r="B12" s="171" t="s">
        <v>58</v>
      </c>
      <c r="C12" s="171"/>
      <c r="D12" s="171"/>
      <c r="E12" s="171"/>
      <c r="F12" s="171"/>
      <c r="G12" s="171"/>
      <c r="H12" s="171"/>
      <c r="I12" s="171"/>
      <c r="J12" s="171"/>
      <c r="K12" s="171"/>
      <c r="L12" s="171"/>
      <c r="M12" s="171"/>
      <c r="N12" s="171"/>
      <c r="O12" s="171"/>
      <c r="P12" s="171"/>
      <c r="Q12" s="171"/>
      <c r="R12" s="171"/>
      <c r="S12" s="171"/>
    </row>
    <row r="13" spans="2:19">
      <c r="B13" s="171"/>
      <c r="C13" s="171"/>
      <c r="D13" s="171"/>
      <c r="E13" s="171"/>
      <c r="F13" s="171"/>
      <c r="G13" s="171"/>
      <c r="H13" s="171"/>
      <c r="I13" s="171"/>
      <c r="J13" s="171"/>
      <c r="K13" s="171"/>
      <c r="L13" s="171"/>
      <c r="M13" s="171"/>
      <c r="N13" s="171"/>
      <c r="O13" s="171"/>
      <c r="P13" s="171"/>
      <c r="Q13" s="171"/>
      <c r="R13" s="171"/>
      <c r="S13" s="171"/>
    </row>
    <row r="14" spans="2:19" ht="15.75">
      <c r="B14" s="13"/>
      <c r="C14" s="31"/>
      <c r="D14" s="31"/>
      <c r="E14" s="31"/>
      <c r="F14" s="31"/>
      <c r="G14" s="31"/>
      <c r="H14" s="31"/>
      <c r="I14" s="31"/>
      <c r="J14" s="31"/>
      <c r="K14" s="31"/>
      <c r="L14" s="31"/>
      <c r="M14" s="31"/>
      <c r="N14" s="31"/>
      <c r="O14" s="31"/>
      <c r="P14" s="31"/>
      <c r="Q14" s="31"/>
      <c r="R14" s="31"/>
      <c r="S14" s="31"/>
    </row>
    <row r="15" spans="2:19" ht="18" customHeight="1">
      <c r="B15" s="165"/>
      <c r="C15" s="165"/>
      <c r="D15" s="165"/>
      <c r="E15" s="165"/>
      <c r="F15" s="165"/>
      <c r="G15" s="165"/>
      <c r="H15" s="165"/>
      <c r="I15" s="165"/>
      <c r="J15" s="165"/>
      <c r="K15" s="165"/>
      <c r="L15" s="165"/>
      <c r="M15" s="165"/>
      <c r="N15" s="165"/>
      <c r="O15" s="165"/>
      <c r="P15" s="165"/>
      <c r="Q15" s="165"/>
      <c r="R15" s="165"/>
      <c r="S15" s="165"/>
    </row>
    <row r="16" spans="2:19" ht="15.75">
      <c r="B16" s="13"/>
      <c r="C16" s="13"/>
      <c r="D16" s="13"/>
      <c r="E16" s="13"/>
      <c r="F16" s="13"/>
      <c r="G16" s="13"/>
      <c r="H16" s="13"/>
      <c r="I16" s="13"/>
      <c r="J16" s="13"/>
      <c r="K16" s="13"/>
      <c r="L16" s="31"/>
      <c r="M16" s="31"/>
      <c r="N16" s="31"/>
      <c r="O16" s="31"/>
      <c r="P16" s="31"/>
      <c r="Q16" s="31"/>
      <c r="R16" s="31"/>
      <c r="S16" s="31"/>
    </row>
    <row r="17" spans="4:19" ht="15.75">
      <c r="D17" s="1"/>
      <c r="E17" s="1"/>
      <c r="F17" s="100" t="s">
        <v>37</v>
      </c>
      <c r="G17" s="1"/>
      <c r="H17" s="1"/>
      <c r="J17" s="3"/>
      <c r="K17" s="13"/>
      <c r="L17" s="31"/>
      <c r="M17" s="31"/>
      <c r="N17" s="31"/>
      <c r="O17" s="31"/>
      <c r="P17" s="31"/>
      <c r="Q17" s="31"/>
      <c r="R17" s="31"/>
      <c r="S17" s="31"/>
    </row>
    <row r="20" spans="2:19" ht="15.75">
      <c r="B20" s="161" t="s">
        <v>59</v>
      </c>
      <c r="C20" s="161"/>
      <c r="D20" s="161"/>
      <c r="E20" s="161"/>
      <c r="F20" s="161"/>
      <c r="G20" s="161"/>
      <c r="H20" s="161"/>
      <c r="I20" s="161"/>
      <c r="J20" s="161"/>
      <c r="K20" s="161"/>
      <c r="L20" s="161"/>
      <c r="M20" s="161"/>
      <c r="N20" s="161"/>
      <c r="O20" s="161"/>
      <c r="P20" s="161"/>
      <c r="Q20" s="161"/>
      <c r="R20" s="161"/>
      <c r="S20" s="161"/>
    </row>
  </sheetData>
  <mergeCells count="7">
    <mergeCell ref="B2:S2"/>
    <mergeCell ref="B20:S20"/>
    <mergeCell ref="P8:R8"/>
    <mergeCell ref="B15:S15"/>
    <mergeCell ref="C8:E8"/>
    <mergeCell ref="F8:L8"/>
    <mergeCell ref="B12:S13"/>
  </mergeCells>
  <dataValidations count="1">
    <dataValidation type="list" allowBlank="1" showInputMessage="1" showErrorMessage="1" sqref="F8:L8">
      <formula1>Lists!$A$2:$A$16</formula1>
    </dataValidation>
  </dataValidations>
  <hyperlinks>
    <hyperlink ref="P8:R8" location="Profile!A1" display="ENTER"/>
    <hyperlink ref="F17" r:id="rId1" display="Email: PlacePlanningReferrals0-19@cambridgeshire.gov.uk"/>
  </hyperlinks>
  <printOptions horizontalCentered="1"/>
  <pageMargins left="0.78740157480314965" right="0.78740157480314965" top="0.78740157480314965" bottom="0.78740157480314965"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U43"/>
  <sheetViews>
    <sheetView showGridLines="0" view="normal" workbookViewId="0">
      <selection pane="topLeft" activeCell="A1" sqref="A1"/>
    </sheetView>
  </sheetViews>
  <sheetFormatPr defaultRowHeight="15"/>
  <cols>
    <col min="1" max="1" width="1.875" customWidth="1"/>
    <col min="2" max="2" width="9.875" customWidth="1"/>
    <col min="3" max="3" width="9.375" bestFit="1" customWidth="1"/>
    <col min="4" max="13" width="7.75390625" customWidth="1"/>
  </cols>
  <sheetData>
    <row r="1" spans="2:13" ht="15.75" customHeight="1">
      <c r="B1" s="187" t="str">
        <f>Opening!F8</f>
        <v>Arthur Mellows Village College</v>
      </c>
      <c r="C1" s="187"/>
      <c r="D1" s="187"/>
      <c r="E1" s="187"/>
      <c r="F1" s="187"/>
      <c r="G1" s="187"/>
      <c r="H1" s="187"/>
      <c r="I1" s="187"/>
      <c r="J1" s="187"/>
      <c r="K1" s="187"/>
      <c r="L1" s="187"/>
      <c r="M1" s="187"/>
    </row>
    <row r="2" spans="2:13" s="9" customFormat="1" ht="21.75" customHeight="1">
      <c r="B2" s="188" t="s">
        <v>61</v>
      </c>
      <c r="C2" s="188"/>
      <c r="D2" s="188"/>
      <c r="E2" s="188"/>
      <c r="F2" s="188"/>
      <c r="G2" s="188"/>
      <c r="H2" s="188"/>
      <c r="I2" s="188"/>
      <c r="J2" s="188"/>
      <c r="K2" s="188"/>
      <c r="L2" s="188"/>
      <c r="M2" s="188"/>
    </row>
    <row r="3" ht="8.25" customHeight="1" thickBot="1"/>
    <row r="4" spans="2:21" s="7" customFormat="1" ht="36.75" customHeight="1" thickBot="1">
      <c r="B4" s="186" t="s">
        <v>62</v>
      </c>
      <c r="C4" s="186"/>
      <c r="D4" s="186"/>
      <c r="E4" s="186"/>
      <c r="F4" s="186"/>
      <c r="G4" s="186"/>
      <c r="H4" s="186"/>
      <c r="I4" s="186"/>
      <c r="J4" s="186"/>
      <c r="K4" s="186"/>
      <c r="L4" s="186"/>
      <c r="M4" s="186"/>
      <c r="O4" s="174" t="s">
        <v>23</v>
      </c>
      <c r="P4" s="175"/>
      <c r="Q4" s="175"/>
      <c r="R4" s="175"/>
      <c r="S4" s="176"/>
      <c r="T4" s="6"/>
      <c r="U4" s="6"/>
    </row>
    <row r="5" spans="2:19" ht="8.25" customHeight="1">
      <c r="B5" s="1"/>
      <c r="P5" s="10"/>
      <c r="Q5" s="10"/>
      <c r="R5" s="10"/>
      <c r="S5" s="10"/>
    </row>
    <row r="6" spans="2:13" customHeight="1">
      <c r="B6" s="186" t="s">
        <v>38</v>
      </c>
      <c r="C6" s="186"/>
      <c r="D6" s="186"/>
      <c r="E6" s="186"/>
      <c r="F6" s="186"/>
      <c r="G6" s="186"/>
      <c r="H6" s="186"/>
      <c r="I6" s="186"/>
      <c r="J6" s="186"/>
      <c r="K6" s="186"/>
      <c r="L6" s="186"/>
      <c r="M6" s="186"/>
    </row>
    <row r="7" spans="2:13" s="34" customFormat="1" customHeight="1">
      <c r="B7" s="186"/>
      <c r="C7" s="186"/>
      <c r="D7" s="186"/>
      <c r="E7" s="186"/>
      <c r="F7" s="186"/>
      <c r="G7" s="186"/>
      <c r="H7" s="186"/>
      <c r="I7" s="186"/>
      <c r="J7" s="186"/>
      <c r="K7" s="186"/>
      <c r="L7" s="186"/>
      <c r="M7" s="186"/>
    </row>
    <row r="8" spans="2:13" s="34" customFormat="1" ht="15.75" customHeight="1" thickBot="1">
      <c r="B8" s="186"/>
      <c r="C8" s="186"/>
      <c r="D8" s="186"/>
      <c r="E8" s="186"/>
      <c r="F8" s="186"/>
      <c r="G8" s="186"/>
      <c r="H8" s="186"/>
      <c r="I8" s="186"/>
      <c r="J8" s="186"/>
      <c r="K8" s="186"/>
      <c r="L8" s="186"/>
      <c r="M8" s="186"/>
    </row>
    <row r="9" spans="2:19" s="34" customFormat="1" ht="15.75">
      <c r="B9" s="36"/>
      <c r="C9" s="36"/>
      <c r="D9" s="36"/>
      <c r="E9" s="36"/>
      <c r="F9" s="36"/>
      <c r="G9" s="36"/>
      <c r="H9" s="36"/>
      <c r="I9" s="36"/>
      <c r="J9" s="36"/>
      <c r="K9" s="36"/>
      <c r="L9" s="36"/>
      <c r="M9" s="36"/>
      <c r="N9" s="35"/>
      <c r="O9" s="177" t="s">
        <v>6</v>
      </c>
      <c r="P9" s="178"/>
      <c r="Q9" s="178"/>
      <c r="R9" s="178"/>
      <c r="S9" s="179"/>
    </row>
    <row r="10" spans="2:19" ht="8.25" customHeight="1">
      <c r="B10" s="2"/>
      <c r="N10" s="11"/>
      <c r="O10" s="180"/>
      <c r="P10" s="181"/>
      <c r="Q10" s="181"/>
      <c r="R10" s="181"/>
      <c r="S10" s="182"/>
    </row>
    <row r="11" spans="2:21" ht="39.75" customHeight="1" thickBot="1">
      <c r="B11" s="186"/>
      <c r="C11" s="186"/>
      <c r="D11" s="186"/>
      <c r="E11" s="186"/>
      <c r="F11" s="186"/>
      <c r="G11" s="186"/>
      <c r="H11" s="186"/>
      <c r="I11" s="186"/>
      <c r="J11" s="186"/>
      <c r="K11" s="186"/>
      <c r="L11" s="186"/>
      <c r="M11" s="186"/>
      <c r="N11" s="11"/>
      <c r="O11" s="183"/>
      <c r="P11" s="184"/>
      <c r="Q11" s="184"/>
      <c r="R11" s="184"/>
      <c r="S11" s="185"/>
      <c r="T11" s="5"/>
      <c r="U11" s="5"/>
    </row>
    <row r="12" spans="2:10" ht="9" customHeight="1">
      <c r="B12" s="1"/>
      <c r="C12" s="1"/>
      <c r="D12" s="1"/>
      <c r="E12" s="1"/>
      <c r="F12" s="1"/>
      <c r="G12" s="1"/>
      <c r="H12" s="1"/>
      <c r="I12" s="1"/>
      <c r="J12" s="1"/>
    </row>
    <row r="13" spans="2:10" ht="15.75">
      <c r="B13" s="1"/>
      <c r="C13" s="100" t="s">
        <v>37</v>
      </c>
      <c r="D13" s="1"/>
      <c r="E13" s="1"/>
      <c r="F13" s="1"/>
      <c r="G13" s="1"/>
      <c r="H13" s="1"/>
      <c r="J13" s="3"/>
    </row>
    <row r="14" ht="10.5" customHeight="1"/>
    <row r="15" spans="2:13" ht="24.75" customHeight="1">
      <c r="B15" s="172" t="str">
        <f>Opening!F8</f>
        <v>Arthur Mellows Village College</v>
      </c>
      <c r="C15" s="172"/>
      <c r="D15" s="172"/>
      <c r="E15" s="172"/>
      <c r="F15" s="172"/>
      <c r="G15" s="172"/>
      <c r="H15" s="172"/>
      <c r="I15" s="172"/>
      <c r="J15" s="172"/>
      <c r="K15" s="172"/>
      <c r="L15" s="172"/>
      <c r="M15" s="172"/>
    </row>
    <row r="16" spans="2:10" ht="15.75" thickBot="1">
      <c r="B16" s="17"/>
      <c r="C16" s="18"/>
      <c r="D16" s="18" t="str">
        <f>IF($B$15="Gamlingay Village College","Yr 5","Yr 7")</f>
        <v>Yr 7</v>
      </c>
      <c r="E16" s="18" t="str">
        <f>IF($B$15="Gamlingay Village College","Yr 6","Yr 8")</f>
        <v>Yr 8</v>
      </c>
      <c r="F16" s="18" t="str">
        <f>IF($B$15="Gamlingay Village College","Yr 7","Yr 9")</f>
        <v>Yr 9</v>
      </c>
      <c r="G16" s="18" t="str">
        <f>IF($B$15="Gamlingay Village College","Yr 8","Yr 10")</f>
        <v>Yr 10</v>
      </c>
      <c r="H16" s="18" t="str">
        <f>IF($B$15="Gamlingay Village College","","Yr 11")</f>
        <v>Yr 11</v>
      </c>
      <c r="I16" s="18" t="str">
        <f>IF($B$15="Gamlingay Village College","","Yr 12")</f>
        <v>Yr 12</v>
      </c>
      <c r="J16" s="18" t="str">
        <f>IF($B$15="Gamlingay Village College","","Yr 13")</f>
        <v>Yr 13</v>
      </c>
    </row>
    <row r="17" spans="2:13" ht="38.25" customHeight="1" thickBot="1">
      <c r="B17" s="85" t="s">
        <v>4</v>
      </c>
      <c r="C17" s="89" t="str">
        <f>IF($B$15="Gamlingay Village College","Primary 8 Yr Olds","Primary 10 Yr Olds")</f>
        <v>Primary 10 Yr Olds</v>
      </c>
      <c r="D17" s="42" t="str">
        <f>IF($B$15="Gamlingay Village College","9 Yr Olds","11 Yr Olds")</f>
        <v>11 Yr Olds</v>
      </c>
      <c r="E17" s="43" t="str">
        <f>IF($B$15="Gamlingay Village College","10 Yr Olds","12 Yr Olds")</f>
        <v>12 Yr Olds</v>
      </c>
      <c r="F17" s="43" t="str">
        <f>IF($B$15="Gamlingay Village College","11 Yr Olds","13 Yr Olds")</f>
        <v>13 Yr Olds</v>
      </c>
      <c r="G17" s="43" t="str">
        <f>IF($B$15="Gamlingay Village College","12 Yr Olds","14 Yr Olds")</f>
        <v>14 Yr Olds</v>
      </c>
      <c r="H17" s="43" t="str">
        <f>IF($B$15="Gamlingay Village College","","15 Yr Olds")</f>
        <v>15 Yr Olds</v>
      </c>
      <c r="I17" s="43" t="str">
        <f>IF($B$15="Gamlingay Village College","","16 Yr Olds")</f>
        <v>16 Yr Olds</v>
      </c>
      <c r="J17" s="44" t="str">
        <f>IF($B$15="Gamlingay Village College","","17+ Yr Olds")</f>
        <v>17+ Yr Olds</v>
      </c>
      <c r="K17" s="89" t="str">
        <f>IF($B$15="Gamlingay Village College","","11 - 15 Yr Olds")</f>
        <v>11 - 15 Yr Olds</v>
      </c>
      <c r="L17" s="89" t="str">
        <f>IF($B$15="Gamlingay Village College","","16+ Yr Olds")</f>
        <v>16+ Yr Olds</v>
      </c>
      <c r="M17" s="85" t="s">
        <v>16</v>
      </c>
    </row>
    <row r="18" spans="2:13">
      <c r="B18" s="86" t="s">
        <v>28</v>
      </c>
      <c r="C18" s="90">
        <f>VLOOKUP((B15&amp;B18),Forecasts!C$4:L$211,2,FALSE)</f>
        <v>294</v>
      </c>
      <c r="D18" s="96">
        <f>VLOOKUP((B15&amp;B18),Forecasts!C$4:L$211,3,FALSE)</f>
        <v>265</v>
      </c>
      <c r="E18" s="45">
        <f>VLOOKUP((B15&amp;B18),Forecasts!C$4:L$211,4,FALSE)</f>
        <v>262</v>
      </c>
      <c r="F18" s="99">
        <f>VLOOKUP((B15&amp;B18),Forecasts!C$4:L$211,5,FALSE)</f>
        <v>263</v>
      </c>
      <c r="G18" s="99">
        <f>VLOOKUP((B15&amp;B18),Forecasts!C$4:L$211,6,FALSE)</f>
        <v>264</v>
      </c>
      <c r="H18" s="45">
        <f>VLOOKUP((B15&amp;B18),Forecasts!C$4:L$211,7,FALSE)</f>
        <v>258</v>
      </c>
      <c r="I18" s="45">
        <f>VLOOKUP((B15&amp;B18),Forecasts!C$4:L$211,8,FALSE)</f>
        <v>179</v>
      </c>
      <c r="J18" s="97">
        <f>VLOOKUP((B15&amp;B18),Forecasts!C$4:L$211,9,FALSE)</f>
        <v>191</v>
      </c>
      <c r="K18" s="93">
        <f>SUM(D18:H18)</f>
        <v>1312</v>
      </c>
      <c r="L18" s="93">
        <f>SUM(I18:J18)</f>
        <v>370</v>
      </c>
      <c r="M18" s="93">
        <f>SUM(D18:J18)</f>
        <v>1682</v>
      </c>
    </row>
    <row r="19" spans="2:13">
      <c r="B19" s="87" t="s">
        <v>29</v>
      </c>
      <c r="C19" s="91">
        <f>VLOOKUP((B15&amp;B19),Forecasts!C$4:L$211,2,FALSE)</f>
        <v>323</v>
      </c>
      <c r="D19" s="83">
        <f>VLOOKUP((B15&amp;B19),Forecasts!C$4:L$211,3,FALSE)</f>
        <v>266</v>
      </c>
      <c r="E19" s="46">
        <f>VLOOKUP((B15&amp;B19),Forecasts!C$4:L$211,4,FALSE)</f>
        <v>265</v>
      </c>
      <c r="F19" s="46">
        <f>VLOOKUP((B15&amp;B19),Forecasts!C$4:L$211,5,FALSE)</f>
        <v>261</v>
      </c>
      <c r="G19" s="46">
        <f>VLOOKUP((B15&amp;B19),Forecasts!C$4:L$211,6,FALSE)</f>
        <v>266</v>
      </c>
      <c r="H19" s="46">
        <f>VLOOKUP((B15&amp;B19),Forecasts!C$4:L$211,7,FALSE)</f>
        <v>262</v>
      </c>
      <c r="I19" s="46">
        <f>VLOOKUP((B15&amp;B19),Forecasts!C$4:L$211,8,FALSE)</f>
        <v>188</v>
      </c>
      <c r="J19" s="81">
        <f>VLOOKUP((B15&amp;B19),Forecasts!C$4:L$211,9,FALSE)</f>
        <v>197</v>
      </c>
      <c r="K19" s="94">
        <f>SUM(D19:H19)</f>
        <v>1320</v>
      </c>
      <c r="L19" s="94">
        <f>SUM(I19:J19)</f>
        <v>385</v>
      </c>
      <c r="M19" s="94">
        <f>SUM(D19:J19)</f>
        <v>1705</v>
      </c>
    </row>
    <row r="20" spans="2:13">
      <c r="B20" s="87" t="s">
        <v>30</v>
      </c>
      <c r="C20" s="91">
        <f>VLOOKUP((B15&amp;B20),Forecasts!C$4:L$211,2,FALSE)</f>
        <v>317</v>
      </c>
      <c r="D20" s="83">
        <f>VLOOKUP((B15&amp;B20),Forecasts!C$4:L$211,3,FALSE)</f>
        <v>295</v>
      </c>
      <c r="E20" s="46">
        <f>VLOOKUP((B15&amp;B20),Forecasts!C$4:L$211,4,FALSE)</f>
        <v>267</v>
      </c>
      <c r="F20" s="46">
        <f>VLOOKUP((B15&amp;B20),Forecasts!C$4:L$211,5,FALSE)</f>
        <v>265</v>
      </c>
      <c r="G20" s="46">
        <f>VLOOKUP((B15&amp;B20),Forecasts!C$4:L$211,6,FALSE)</f>
        <v>265</v>
      </c>
      <c r="H20" s="46">
        <f>VLOOKUP((B15&amp;B20),Forecasts!C$4:L$211,7,FALSE)</f>
        <v>265</v>
      </c>
      <c r="I20" s="46">
        <f>VLOOKUP((B15&amp;B20),Forecasts!C$4:L$211,8,FALSE)</f>
        <v>192</v>
      </c>
      <c r="J20" s="81">
        <f>VLOOKUP((B15&amp;B20),Forecasts!C$4:L$211,9,FALSE)</f>
        <v>180</v>
      </c>
      <c r="K20" s="94">
        <f>SUM(D20:H20)</f>
        <v>1357</v>
      </c>
      <c r="L20" s="94">
        <f>SUM(I20:J20)</f>
        <v>372</v>
      </c>
      <c r="M20" s="94">
        <f>SUM(D20:J20)</f>
        <v>1729</v>
      </c>
    </row>
    <row r="21" spans="2:13">
      <c r="B21" s="87" t="s">
        <v>31</v>
      </c>
      <c r="C21" s="91">
        <f>VLOOKUP((B15&amp;B21),Forecasts!C$4:L$211,2,FALSE)</f>
        <v>300</v>
      </c>
      <c r="D21" s="83">
        <f>VLOOKUP((B15&amp;B21),Forecasts!C$4:L$211,3,FALSE)</f>
        <v>290</v>
      </c>
      <c r="E21" s="46">
        <f>VLOOKUP((B15&amp;B21),Forecasts!C$4:L$211,4,FALSE)</f>
        <v>295</v>
      </c>
      <c r="F21" s="46">
        <f>VLOOKUP((B15&amp;B21),Forecasts!C$4:L$211,5,FALSE)</f>
        <v>266</v>
      </c>
      <c r="G21" s="46">
        <f>VLOOKUP((B15&amp;B21),Forecasts!C$4:L$211,6,FALSE)</f>
        <v>268</v>
      </c>
      <c r="H21" s="46">
        <f>VLOOKUP((B15&amp;B21),Forecasts!C$4:L$211,7,FALSE)</f>
        <v>263</v>
      </c>
      <c r="I21" s="46">
        <f>VLOOKUP((B15&amp;B21),Forecasts!C$4:L$211,8,FALSE)</f>
        <v>194</v>
      </c>
      <c r="J21" s="81">
        <f>VLOOKUP((B15&amp;B21),Forecasts!C$4:L$211,9,FALSE)</f>
        <v>183</v>
      </c>
      <c r="K21" s="94">
        <f>SUM(D21:H21)</f>
        <v>1382</v>
      </c>
      <c r="L21" s="94">
        <f>SUM(I21:J21)</f>
        <v>377</v>
      </c>
      <c r="M21" s="94">
        <f>SUM(D21:J21)</f>
        <v>1759</v>
      </c>
    </row>
    <row r="22" spans="2:13">
      <c r="B22" s="87" t="s">
        <v>32</v>
      </c>
      <c r="C22" s="91">
        <f>VLOOKUP((B15&amp;B22),Forecasts!C$4:L$211,2,FALSE)</f>
        <v>300</v>
      </c>
      <c r="D22" s="83">
        <f>VLOOKUP((B15&amp;B22),Forecasts!C$4:L$211,3,FALSE)</f>
        <v>276</v>
      </c>
      <c r="E22" s="46">
        <f>VLOOKUP((B15&amp;B22),Forecasts!C$4:L$211,4,FALSE)</f>
        <v>290</v>
      </c>
      <c r="F22" s="46">
        <f>VLOOKUP((B15&amp;B22),Forecasts!C$4:L$211,5,FALSE)</f>
        <v>294</v>
      </c>
      <c r="G22" s="46">
        <f>VLOOKUP((B15&amp;B22),Forecasts!C$4:L$211,6,FALSE)</f>
        <v>269</v>
      </c>
      <c r="H22" s="46">
        <f>VLOOKUP((B15&amp;B22),Forecasts!C$4:L$211,7,FALSE)</f>
        <v>266</v>
      </c>
      <c r="I22" s="46">
        <f>VLOOKUP((B15&amp;B22),Forecasts!C$4:L$211,8,FALSE)</f>
        <v>193</v>
      </c>
      <c r="J22" s="81">
        <f>VLOOKUP((B15&amp;B22),Forecasts!C$4:L$211,9,FALSE)</f>
        <v>185</v>
      </c>
      <c r="K22" s="94">
        <f>SUM(D22:H22)</f>
        <v>1395</v>
      </c>
      <c r="L22" s="94">
        <f>SUM(I22:J22)</f>
        <v>378</v>
      </c>
      <c r="M22" s="94">
        <f>SUM(D22:J22)</f>
        <v>1773</v>
      </c>
    </row>
    <row r="23" spans="2:13" ht="15.75" thickBot="1">
      <c r="B23" s="88" t="s">
        <v>33</v>
      </c>
      <c r="C23" s="92">
        <f>VLOOKUP((B15&amp;B23),Forecasts!C$4:L$211,2,FALSE)</f>
        <v>320</v>
      </c>
      <c r="D23" s="84">
        <f>VLOOKUP((B15&amp;B23),Forecasts!C$4:L$211,3,FALSE)</f>
        <v>278</v>
      </c>
      <c r="E23" s="47">
        <f>VLOOKUP((B15&amp;B23),Forecasts!C$4:L$211,4,FALSE)</f>
        <v>276</v>
      </c>
      <c r="F23" s="47">
        <f>VLOOKUP((B15&amp;B23),Forecasts!C$4:L$211,5,FALSE)</f>
        <v>289</v>
      </c>
      <c r="G23" s="47">
        <f>VLOOKUP((B15&amp;B23),Forecasts!C$4:L$211,6,FALSE)</f>
        <v>297</v>
      </c>
      <c r="H23" s="47">
        <f>VLOOKUP((B15&amp;B23),Forecasts!C$4:L$211,7,FALSE)</f>
        <v>267</v>
      </c>
      <c r="I23" s="47">
        <f>VLOOKUP((B15&amp;B23),Forecasts!C$4:L$211,8,FALSE)</f>
        <v>195</v>
      </c>
      <c r="J23" s="82">
        <f>VLOOKUP((B15&amp;B23),Forecasts!C$4:L$211,9,FALSE)</f>
        <v>184</v>
      </c>
      <c r="K23" s="95">
        <f>SUM(D23:H23)</f>
        <v>1407</v>
      </c>
      <c r="L23" s="95">
        <f>SUM(I23:J23)</f>
        <v>379</v>
      </c>
      <c r="M23" s="95">
        <f>SUM(D23:J23)</f>
        <v>1786</v>
      </c>
    </row>
    <row r="24" spans="2:13" ht="23.25" customHeight="1">
      <c r="B24" s="173" t="str">
        <f>IFERROR(VLOOKUP($B$15,'Forecast Notes'!$A$2:$B$5,2,FALSE),"")</f>
        <v/>
      </c>
      <c r="C24" s="173"/>
      <c r="D24" s="173"/>
      <c r="E24" s="173"/>
      <c r="F24" s="173"/>
      <c r="G24" s="173"/>
      <c r="H24" s="173"/>
      <c r="I24" s="173"/>
      <c r="J24" s="173"/>
      <c r="K24" s="173"/>
      <c r="L24" s="173"/>
      <c r="M24" s="173"/>
    </row>
    <row r="25" spans="2:13" ht="6.75" customHeight="1">
      <c r="B25" s="18"/>
      <c r="C25" s="38"/>
      <c r="D25" s="39"/>
      <c r="E25" s="39"/>
      <c r="F25" s="39"/>
      <c r="G25" s="39"/>
      <c r="H25" s="39"/>
      <c r="I25" s="41"/>
      <c r="J25" s="39"/>
      <c r="K25" s="38"/>
      <c r="L25" s="38"/>
      <c r="M25" s="40"/>
    </row>
    <row r="26" spans="2:12">
      <c r="B26" s="12" t="s">
        <v>5</v>
      </c>
      <c r="C26" s="1"/>
      <c r="D26" s="1"/>
      <c r="E26" s="1"/>
      <c r="F26" s="1"/>
      <c r="G26" s="1"/>
      <c r="H26" s="1"/>
      <c r="I26" s="1"/>
      <c r="J26" s="1"/>
      <c r="K26" s="1"/>
      <c r="L26" s="1"/>
    </row>
    <row r="27" spans="2:13" ht="40.5" customHeight="1">
      <c r="B27" s="48" t="s">
        <v>22</v>
      </c>
      <c r="C27" s="48"/>
      <c r="D27" s="48"/>
      <c r="E27" s="48"/>
      <c r="F27" s="48"/>
      <c r="G27" s="48"/>
      <c r="H27" s="48"/>
      <c r="I27" s="48"/>
      <c r="J27" s="48"/>
      <c r="K27" s="48"/>
      <c r="L27" s="48"/>
      <c r="M27" s="48"/>
    </row>
    <row r="28" spans="2:13" s="16" customFormat="1" ht="27" customHeight="1">
      <c r="B28" s="48" t="s">
        <v>17</v>
      </c>
      <c r="C28" s="48"/>
      <c r="D28" s="48"/>
      <c r="E28" s="48"/>
      <c r="F28" s="48"/>
      <c r="G28" s="48"/>
      <c r="H28" s="48"/>
      <c r="I28" s="48"/>
      <c r="J28" s="48"/>
      <c r="K28" s="48"/>
      <c r="L28" s="48"/>
      <c r="M28" s="48"/>
    </row>
    <row r="29" spans="2:13">
      <c r="B29" s="48" t="s">
        <v>18</v>
      </c>
      <c r="C29" s="48"/>
      <c r="D29" s="48"/>
      <c r="E29" s="48"/>
      <c r="F29" s="48"/>
      <c r="G29" s="48"/>
      <c r="H29" s="48"/>
      <c r="I29" s="48"/>
      <c r="J29" s="48"/>
      <c r="K29" s="48"/>
      <c r="L29" s="48"/>
      <c r="M29" s="48"/>
    </row>
    <row r="30" spans="2:13" ht="54.75" customHeight="1">
      <c r="B30" s="48" t="s">
        <v>39</v>
      </c>
      <c r="C30" s="48"/>
      <c r="D30" s="48"/>
      <c r="E30" s="48"/>
      <c r="F30" s="48"/>
      <c r="G30" s="48"/>
      <c r="H30" s="48"/>
      <c r="I30" s="48"/>
      <c r="J30" s="48"/>
      <c r="K30" s="48"/>
      <c r="L30" s="48"/>
      <c r="M30" s="49"/>
    </row>
    <row r="31" spans="2:13" ht="27" customHeight="1">
      <c r="B31" s="48" t="s">
        <v>19</v>
      </c>
      <c r="C31" s="48"/>
      <c r="D31" s="48"/>
      <c r="E31" s="48"/>
      <c r="F31" s="48"/>
      <c r="G31" s="48"/>
      <c r="H31" s="48"/>
      <c r="I31" s="48"/>
      <c r="J31" s="48"/>
      <c r="K31" s="48"/>
      <c r="L31" s="48"/>
      <c r="M31" s="48"/>
    </row>
    <row r="32" spans="2:13" ht="27" customHeight="1">
      <c r="B32" s="48" t="s">
        <v>20</v>
      </c>
      <c r="C32" s="48"/>
      <c r="D32" s="48"/>
      <c r="E32" s="48"/>
      <c r="F32" s="48"/>
      <c r="G32" s="48"/>
      <c r="H32" s="48"/>
      <c r="I32" s="48"/>
      <c r="J32" s="48"/>
      <c r="K32" s="48"/>
      <c r="L32" s="48"/>
      <c r="M32" s="48"/>
    </row>
    <row r="33" spans="2:13" ht="54" customHeight="1">
      <c r="B33" s="48" t="s">
        <v>40</v>
      </c>
      <c r="C33" s="48"/>
      <c r="D33" s="48"/>
      <c r="E33" s="48"/>
      <c r="F33" s="48"/>
      <c r="G33" s="48"/>
      <c r="H33" s="48"/>
      <c r="I33" s="48"/>
      <c r="J33" s="48"/>
      <c r="K33" s="48"/>
      <c r="L33" s="48"/>
      <c r="M33" s="48"/>
    </row>
    <row r="34" spans="2:13">
      <c r="B34" s="48"/>
      <c r="C34" s="48"/>
      <c r="D34" s="48"/>
      <c r="E34" s="48"/>
      <c r="F34" s="48"/>
      <c r="G34" s="48"/>
      <c r="H34" s="48"/>
      <c r="I34" s="48"/>
      <c r="J34" s="48"/>
      <c r="K34" s="48"/>
      <c r="L34" s="48"/>
      <c r="M34" s="48"/>
    </row>
    <row r="35" spans="2:12" ht="15.75" thickBot="1">
      <c r="B35" s="14"/>
      <c r="C35" s="18"/>
      <c r="D35" s="18" t="str">
        <f>IF($B$15="Gamlingay Village College","Yr 5","Yr 7")</f>
        <v>Yr 7</v>
      </c>
      <c r="E35" s="18" t="str">
        <f>IF($B$15="Gamlingay Village College","Yr 6","Yr 8")</f>
        <v>Yr 8</v>
      </c>
      <c r="F35" s="18" t="str">
        <f>IF($B$15="Gamlingay Village College","Yr 7","Yr 9")</f>
        <v>Yr 9</v>
      </c>
      <c r="G35" s="18" t="str">
        <f>IF($B$15="Gamlingay Village College","Yr 8","Yr 10")</f>
        <v>Yr 10</v>
      </c>
      <c r="H35" s="18" t="str">
        <f>IF($B$15="Gamlingay Village College","","Yr 11")</f>
        <v>Yr 11</v>
      </c>
      <c r="I35" s="18" t="str">
        <f>IF($B$15="Gamlingay Village College","","Yr 12")</f>
        <v>Yr 12</v>
      </c>
      <c r="J35" s="18" t="str">
        <f>IF($B$15="Gamlingay Village College","","Yr 13")</f>
        <v>Yr 13</v>
      </c>
      <c r="K35" s="1"/>
      <c r="L35" s="1"/>
    </row>
    <row r="36" spans="2:13" ht="23.25" thickBot="1">
      <c r="B36" s="50" t="s">
        <v>4</v>
      </c>
      <c r="C36" s="50" t="str">
        <f>IF($B$15="Gamlingay Village College","Primary 8 Yr Olds","Primary 10 Yr Olds")</f>
        <v>Primary 10 Yr Olds</v>
      </c>
      <c r="D36" s="76" t="str">
        <f>IF($B$15="Gamlingay Village College","9 Yr Olds","11 Yr Olds")</f>
        <v>11 Yr Olds</v>
      </c>
      <c r="E36" s="77" t="str">
        <f>IF($B$15="Gamlingay Village College","10 Yr Olds","12 Yr Olds")</f>
        <v>12 Yr Olds</v>
      </c>
      <c r="F36" s="77" t="str">
        <f>IF($B$15="Gamlingay Village College","11 Yr Olds","13 Yr Olds")</f>
        <v>13 Yr Olds</v>
      </c>
      <c r="G36" s="77" t="str">
        <f>IF($B$15="Gamlingay Village College","12 Yr Olds","14 Yr Olds")</f>
        <v>14 Yr Olds</v>
      </c>
      <c r="H36" s="77" t="str">
        <f>IF($B$15="Gamlingay Village College","","15 Yr Olds")</f>
        <v>15 Yr Olds</v>
      </c>
      <c r="I36" s="77" t="str">
        <f>IF($B$15="Gamlingay Village College","","16 Yr Olds")</f>
        <v>16 Yr Olds</v>
      </c>
      <c r="J36" s="78" t="str">
        <f>IF($B$15="Gamlingay Village College","","17+ Yr Olds")</f>
        <v>17+ Yr Olds</v>
      </c>
      <c r="K36" s="50" t="str">
        <f>IF($B$15="Gamlingay Village College","","11 - 15 Yr Olds")</f>
        <v>11 - 15 Yr Olds</v>
      </c>
      <c r="L36" s="79" t="str">
        <f>IF($B$15="Gamlingay Village College","","16+ Yr Olds")</f>
        <v>16+ Yr Olds</v>
      </c>
      <c r="M36" s="80" t="s">
        <v>16</v>
      </c>
    </row>
    <row r="37" spans="2:13">
      <c r="B37" s="51" t="s">
        <v>28</v>
      </c>
      <c r="C37" s="52"/>
      <c r="D37" s="53"/>
      <c r="E37" s="54"/>
      <c r="F37" s="54"/>
      <c r="G37" s="54"/>
      <c r="H37" s="54"/>
      <c r="I37" s="54"/>
      <c r="J37" s="55"/>
      <c r="K37" s="56"/>
      <c r="L37" s="57"/>
      <c r="M37" s="58"/>
    </row>
    <row r="38" spans="2:13">
      <c r="B38" s="59" t="s">
        <v>29</v>
      </c>
      <c r="C38" s="60"/>
      <c r="D38" s="61"/>
      <c r="E38" s="62"/>
      <c r="F38" s="63"/>
      <c r="G38" s="63"/>
      <c r="H38" s="63"/>
      <c r="I38" s="63"/>
      <c r="J38" s="64"/>
      <c r="K38" s="60"/>
      <c r="L38" s="65"/>
      <c r="M38" s="66"/>
    </row>
    <row r="39" spans="2:13">
      <c r="B39" s="59" t="s">
        <v>30</v>
      </c>
      <c r="C39" s="60"/>
      <c r="D39" s="61"/>
      <c r="E39" s="63"/>
      <c r="F39" s="62"/>
      <c r="G39" s="63"/>
      <c r="H39" s="63"/>
      <c r="I39" s="63"/>
      <c r="J39" s="64"/>
      <c r="K39" s="60"/>
      <c r="L39" s="65"/>
      <c r="M39" s="66"/>
    </row>
    <row r="40" spans="2:13">
      <c r="B40" s="59" t="s">
        <v>31</v>
      </c>
      <c r="C40" s="60"/>
      <c r="D40" s="61"/>
      <c r="E40" s="63"/>
      <c r="F40" s="63"/>
      <c r="G40" s="62"/>
      <c r="H40" s="63"/>
      <c r="I40" s="63"/>
      <c r="J40" s="64"/>
      <c r="K40" s="60"/>
      <c r="L40" s="65"/>
      <c r="M40" s="66"/>
    </row>
    <row r="41" spans="2:13">
      <c r="B41" s="59" t="s">
        <v>32</v>
      </c>
      <c r="C41" s="60"/>
      <c r="D41" s="61"/>
      <c r="E41" s="63"/>
      <c r="F41" s="63"/>
      <c r="G41" s="63"/>
      <c r="H41" s="67"/>
      <c r="I41" s="63"/>
      <c r="J41" s="64"/>
      <c r="K41" s="60"/>
      <c r="L41" s="65"/>
      <c r="M41" s="66"/>
    </row>
    <row r="42" spans="2:13" ht="15.75" thickBot="1">
      <c r="B42" s="68" t="s">
        <v>33</v>
      </c>
      <c r="C42" s="69"/>
      <c r="D42" s="70"/>
      <c r="E42" s="71"/>
      <c r="F42" s="71"/>
      <c r="G42" s="71"/>
      <c r="H42" s="71"/>
      <c r="I42" s="72"/>
      <c r="J42" s="73"/>
      <c r="K42" s="69"/>
      <c r="L42" s="74"/>
      <c r="M42" s="75"/>
    </row>
    <row r="43" spans="2:11">
      <c r="B43" s="15" t="s">
        <v>60</v>
      </c>
      <c r="C43" s="1"/>
      <c r="D43" s="1"/>
      <c r="E43" s="1"/>
      <c r="F43" s="1"/>
      <c r="G43" s="1"/>
      <c r="H43" s="1"/>
      <c r="I43" s="1"/>
      <c r="J43" s="1"/>
      <c r="K43" s="1"/>
    </row>
  </sheetData>
  <mergeCells count="17">
    <mergeCell ref="O4:S4"/>
    <mergeCell ref="O9:S11"/>
    <mergeCell ref="B4:M4"/>
    <mergeCell ref="B1:M1"/>
    <mergeCell ref="B2:M2"/>
    <mergeCell ref="B9:J9"/>
    <mergeCell ref="B11:M11"/>
    <mergeCell ref="B6:M8"/>
    <mergeCell ref="B33:M33"/>
    <mergeCell ref="B15:M15"/>
    <mergeCell ref="B32:M32"/>
    <mergeCell ref="B24:M24"/>
    <mergeCell ref="B29:M29"/>
    <mergeCell ref="B30:L30"/>
    <mergeCell ref="B31:M31"/>
    <mergeCell ref="B27:M27"/>
    <mergeCell ref="B28:M28"/>
  </mergeCells>
  <hyperlinks>
    <hyperlink ref="O4:S4" location="Opening!F7" display="Click here to return to the main page and select a different school"/>
    <hyperlink ref="C13" r:id="rId1" display="Email: PlacePlanningReferrals0-19@cambridgeshire.gov.uk"/>
  </hyperlinks>
  <printOptions horizontalCentered="1"/>
  <pageMargins left="0.35433070866141736" right="0.35433070866141736" top="0.59055118110236227" bottom="0.59055118110236227" header="0.51181102362204722" footer="0.51181102362204722"/>
  <pageSetup paperSize="9" scale="97" orientation="portrait"/>
  <headerFooter scaleWithDoc="1" alignWithMargins="0" differentFirst="0" differentOddEven="0"/>
  <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211"/>
  <sheetViews>
    <sheetView topLeftCell="A1" zoomScale="90" view="normal" workbookViewId="0">
      <pane ySplit="1" topLeftCell="A2" activePane="bottomLeft" state="frozen"/>
      <selection pane="bottomLeft" activeCell="E2" sqref="E2:K211"/>
    </sheetView>
  </sheetViews>
  <sheetFormatPr defaultColWidth="37.7109375" defaultRowHeight="15"/>
  <cols>
    <col min="1" max="1" width="37.75390625" style="98" customWidth="1"/>
    <col min="2" max="2" width="16.25390625" style="98" customWidth="1"/>
    <col min="3" max="3" width="24.25390625" style="98" customWidth="1"/>
    <col min="4" max="11" width="10.875" style="103" customWidth="1"/>
    <col min="12" max="12" width="10.875" style="104" customWidth="1"/>
    <col min="13" max="13" width="34.875" style="98" customWidth="1"/>
    <col min="14" max="16384" width="37.75390625" style="98" customWidth="1"/>
  </cols>
  <sheetData>
    <row r="1" spans="1:12" ht="15.75" thickBot="1">
      <c r="A1" s="114" t="s">
        <v>3</v>
      </c>
      <c r="B1" s="114" t="s">
        <v>4</v>
      </c>
      <c r="C1" s="114" t="s">
        <v>24</v>
      </c>
      <c r="D1" s="115" t="s">
        <v>9</v>
      </c>
      <c r="E1" s="115" t="s">
        <v>10</v>
      </c>
      <c r="F1" s="115" t="s">
        <v>11</v>
      </c>
      <c r="G1" s="115" t="s">
        <v>12</v>
      </c>
      <c r="H1" s="115" t="s">
        <v>13</v>
      </c>
      <c r="I1" s="115" t="s">
        <v>14</v>
      </c>
      <c r="J1" s="115" t="s">
        <v>15</v>
      </c>
      <c r="K1" s="115" t="s">
        <v>36</v>
      </c>
      <c r="L1" s="105" t="s">
        <v>7</v>
      </c>
    </row>
    <row r="2" spans="1:11">
      <c r="A2" s="124" t="s">
        <v>48</v>
      </c>
      <c r="B2" s="125" t="s">
        <v>25</v>
      </c>
      <c r="C2" s="126" t="str">
        <f>A2&amp;B2</f>
        <v>Arthur Mellows Village College2018/2019</v>
      </c>
      <c r="D2" s="141">
        <v>278</v>
      </c>
      <c r="E2" s="142">
        <v>267</v>
      </c>
      <c r="F2" s="142">
        <v>264</v>
      </c>
      <c r="G2" s="142">
        <v>263</v>
      </c>
      <c r="H2" s="142">
        <v>260</v>
      </c>
      <c r="I2" s="142">
        <v>252</v>
      </c>
      <c r="J2" s="154">
        <v>182</v>
      </c>
      <c r="K2" s="155">
        <v>125</v>
      </c>
    </row>
    <row r="3" spans="1:11">
      <c r="A3" s="127" t="s">
        <v>48</v>
      </c>
      <c r="B3" s="116" t="s">
        <v>26</v>
      </c>
      <c r="C3" s="114" t="str">
        <f>A3&amp;B3</f>
        <v>Arthur Mellows Village College2019/2020</v>
      </c>
      <c r="D3" s="108">
        <v>283</v>
      </c>
      <c r="E3" s="111">
        <v>261</v>
      </c>
      <c r="F3" s="111">
        <v>264</v>
      </c>
      <c r="G3" s="111">
        <v>260</v>
      </c>
      <c r="H3" s="111">
        <v>260</v>
      </c>
      <c r="I3" s="111">
        <v>257</v>
      </c>
      <c r="J3" s="111">
        <v>165</v>
      </c>
      <c r="K3" s="132">
        <v>171</v>
      </c>
    </row>
    <row r="4" spans="1:11">
      <c r="A4" s="127" t="s">
        <v>48</v>
      </c>
      <c r="B4" s="116" t="s">
        <v>27</v>
      </c>
      <c r="C4" s="114" t="str">
        <f>A4&amp;B4</f>
        <v>Arthur Mellows Village College2020/2021</v>
      </c>
      <c r="D4" s="108">
        <v>304</v>
      </c>
      <c r="E4" s="101">
        <v>264</v>
      </c>
      <c r="F4" s="101">
        <v>264</v>
      </c>
      <c r="G4" s="101">
        <v>261</v>
      </c>
      <c r="H4" s="101">
        <v>262</v>
      </c>
      <c r="I4" s="101">
        <v>259</v>
      </c>
      <c r="J4" s="102">
        <v>207</v>
      </c>
      <c r="K4" s="131">
        <v>161</v>
      </c>
    </row>
    <row r="5" spans="1:11">
      <c r="A5" s="128" t="s">
        <v>48</v>
      </c>
      <c r="B5" s="117" t="s">
        <v>28</v>
      </c>
      <c r="C5" s="114" t="str">
        <f>A5&amp;B5</f>
        <v>Arthur Mellows Village College2021/2022</v>
      </c>
      <c r="D5" s="113">
        <v>294</v>
      </c>
      <c r="E5" s="112">
        <v>265</v>
      </c>
      <c r="F5" s="112">
        <v>262</v>
      </c>
      <c r="G5" s="112">
        <v>263</v>
      </c>
      <c r="H5" s="112">
        <v>264</v>
      </c>
      <c r="I5" s="112">
        <v>258</v>
      </c>
      <c r="J5" s="118">
        <v>179</v>
      </c>
      <c r="K5" s="129">
        <v>191</v>
      </c>
    </row>
    <row r="6" spans="1:11">
      <c r="A6" s="130" t="s">
        <v>48</v>
      </c>
      <c r="B6" s="119" t="s">
        <v>29</v>
      </c>
      <c r="C6" s="114" t="str">
        <f>A6&amp;B6</f>
        <v>Arthur Mellows Village College2022/2023</v>
      </c>
      <c r="D6" s="108">
        <v>323</v>
      </c>
      <c r="E6" s="101">
        <v>266</v>
      </c>
      <c r="F6" s="101">
        <v>265</v>
      </c>
      <c r="G6" s="101">
        <v>261</v>
      </c>
      <c r="H6" s="101">
        <v>266</v>
      </c>
      <c r="I6" s="101">
        <v>262</v>
      </c>
      <c r="J6" s="102">
        <v>188</v>
      </c>
      <c r="K6" s="131">
        <v>197</v>
      </c>
    </row>
    <row r="7" spans="1:11">
      <c r="A7" s="130" t="s">
        <v>48</v>
      </c>
      <c r="B7" s="119" t="s">
        <v>30</v>
      </c>
      <c r="C7" s="114" t="str">
        <f>A7&amp;B7</f>
        <v>Arthur Mellows Village College2023/2024</v>
      </c>
      <c r="D7" s="108">
        <v>317</v>
      </c>
      <c r="E7" s="101">
        <v>295</v>
      </c>
      <c r="F7" s="101">
        <v>267</v>
      </c>
      <c r="G7" s="101">
        <v>265</v>
      </c>
      <c r="H7" s="101">
        <v>265</v>
      </c>
      <c r="I7" s="101">
        <v>265</v>
      </c>
      <c r="J7" s="102">
        <v>192</v>
      </c>
      <c r="K7" s="131">
        <v>180</v>
      </c>
    </row>
    <row r="8" spans="1:11">
      <c r="A8" s="130" t="s">
        <v>48</v>
      </c>
      <c r="B8" s="119" t="s">
        <v>31</v>
      </c>
      <c r="C8" s="114" t="str">
        <f>A8&amp;B8</f>
        <v>Arthur Mellows Village College2024/2025</v>
      </c>
      <c r="D8" s="108">
        <v>300</v>
      </c>
      <c r="E8" s="101">
        <v>290</v>
      </c>
      <c r="F8" s="101">
        <v>295</v>
      </c>
      <c r="G8" s="101">
        <v>266</v>
      </c>
      <c r="H8" s="101">
        <v>268</v>
      </c>
      <c r="I8" s="101">
        <v>263</v>
      </c>
      <c r="J8" s="102">
        <v>194</v>
      </c>
      <c r="K8" s="131">
        <v>183</v>
      </c>
    </row>
    <row r="9" spans="1:11">
      <c r="A9" s="130" t="s">
        <v>48</v>
      </c>
      <c r="B9" s="119" t="s">
        <v>32</v>
      </c>
      <c r="C9" s="114" t="str">
        <f>A9&amp;B9</f>
        <v>Arthur Mellows Village College2025/2026</v>
      </c>
      <c r="D9" s="108">
        <v>300</v>
      </c>
      <c r="E9" s="111">
        <v>276</v>
      </c>
      <c r="F9" s="111">
        <v>290</v>
      </c>
      <c r="G9" s="111">
        <v>294</v>
      </c>
      <c r="H9" s="111">
        <v>269</v>
      </c>
      <c r="I9" s="111">
        <v>266</v>
      </c>
      <c r="J9" s="111">
        <v>193</v>
      </c>
      <c r="K9" s="132">
        <v>185</v>
      </c>
    </row>
    <row r="10" spans="1:11">
      <c r="A10" s="130" t="s">
        <v>48</v>
      </c>
      <c r="B10" s="119" t="s">
        <v>33</v>
      </c>
      <c r="C10" s="114" t="str">
        <f>A10&amp;B10</f>
        <v>Arthur Mellows Village College2026/2027</v>
      </c>
      <c r="D10" s="108">
        <v>320</v>
      </c>
      <c r="E10" s="101">
        <v>278</v>
      </c>
      <c r="F10" s="101">
        <v>276</v>
      </c>
      <c r="G10" s="101">
        <v>289</v>
      </c>
      <c r="H10" s="101">
        <v>297</v>
      </c>
      <c r="I10" s="101">
        <v>267</v>
      </c>
      <c r="J10" s="102">
        <v>195</v>
      </c>
      <c r="K10" s="131">
        <v>184</v>
      </c>
    </row>
    <row r="11" spans="1:11">
      <c r="A11" s="130" t="s">
        <v>48</v>
      </c>
      <c r="B11" s="119" t="s">
        <v>34</v>
      </c>
      <c r="C11" s="114" t="str">
        <f>A11&amp;B11</f>
        <v>Arthur Mellows Village College2027/2028</v>
      </c>
      <c r="D11" s="108">
        <v>312</v>
      </c>
      <c r="E11" s="101">
        <v>298</v>
      </c>
      <c r="F11" s="101">
        <v>278</v>
      </c>
      <c r="G11" s="101">
        <v>275</v>
      </c>
      <c r="H11" s="101">
        <v>292</v>
      </c>
      <c r="I11" s="101">
        <v>295</v>
      </c>
      <c r="J11" s="101">
        <v>196</v>
      </c>
      <c r="K11" s="133">
        <v>186</v>
      </c>
    </row>
    <row r="12" spans="1:11">
      <c r="A12" s="130" t="s">
        <v>48</v>
      </c>
      <c r="B12" s="119" t="s">
        <v>35</v>
      </c>
      <c r="C12" s="114" t="str">
        <f>A12&amp;B12</f>
        <v>Arthur Mellows Village College2028/2029</v>
      </c>
      <c r="D12" s="108">
        <v>307</v>
      </c>
      <c r="E12" s="101">
        <v>293</v>
      </c>
      <c r="F12" s="101">
        <v>298</v>
      </c>
      <c r="G12" s="101">
        <v>277</v>
      </c>
      <c r="H12" s="101">
        <v>278</v>
      </c>
      <c r="I12" s="101">
        <v>290</v>
      </c>
      <c r="J12" s="101">
        <v>217</v>
      </c>
      <c r="K12" s="133">
        <v>187</v>
      </c>
    </row>
    <row r="13" spans="1:11">
      <c r="A13" s="130" t="s">
        <v>48</v>
      </c>
      <c r="B13" s="119" t="s">
        <v>41</v>
      </c>
      <c r="C13" s="114" t="str">
        <f>A13&amp;B13</f>
        <v>Arthur Mellows Village College2029/2030</v>
      </c>
      <c r="D13" s="110">
        <v>290</v>
      </c>
      <c r="E13" s="101">
        <v>289</v>
      </c>
      <c r="F13" s="101">
        <v>292</v>
      </c>
      <c r="G13" s="101">
        <v>296</v>
      </c>
      <c r="H13" s="101">
        <v>279</v>
      </c>
      <c r="I13" s="101">
        <v>275</v>
      </c>
      <c r="J13" s="101">
        <v>212</v>
      </c>
      <c r="K13" s="133">
        <v>206</v>
      </c>
    </row>
    <row r="14" spans="1:11">
      <c r="A14" s="130" t="s">
        <v>48</v>
      </c>
      <c r="B14" s="119" t="s">
        <v>56</v>
      </c>
      <c r="C14" s="114" t="str">
        <f>A14&amp;B14</f>
        <v>Arthur Mellows Village College2030/2031</v>
      </c>
      <c r="D14" s="108">
        <v>290</v>
      </c>
      <c r="E14" s="101">
        <v>276</v>
      </c>
      <c r="F14" s="101">
        <v>288</v>
      </c>
      <c r="G14" s="101">
        <v>290</v>
      </c>
      <c r="H14" s="101">
        <v>298</v>
      </c>
      <c r="I14" s="101">
        <v>276</v>
      </c>
      <c r="J14" s="101">
        <v>202</v>
      </c>
      <c r="K14" s="133">
        <v>201</v>
      </c>
    </row>
    <row r="15" spans="1:11" ht="15.75" thickBot="1">
      <c r="A15" s="134" t="s">
        <v>48</v>
      </c>
      <c r="B15" s="135" t="s">
        <v>63</v>
      </c>
      <c r="C15" s="136" t="str">
        <f>A15&amp;B15</f>
        <v>Arthur Mellows Village College2031/2032</v>
      </c>
      <c r="D15" s="137"/>
      <c r="E15" s="138">
        <v>279</v>
      </c>
      <c r="F15" s="138">
        <v>275</v>
      </c>
      <c r="G15" s="138">
        <v>286</v>
      </c>
      <c r="H15" s="138">
        <v>292</v>
      </c>
      <c r="I15" s="138">
        <v>295</v>
      </c>
      <c r="J15" s="139">
        <v>203</v>
      </c>
      <c r="K15" s="140">
        <v>192</v>
      </c>
    </row>
    <row r="16" spans="1:11">
      <c r="A16" s="124" t="s">
        <v>42</v>
      </c>
      <c r="B16" s="125" t="s">
        <v>25</v>
      </c>
      <c r="C16" s="126" t="str">
        <f>A16&amp;B16</f>
        <v>City of Peterborough Academy2018/2019</v>
      </c>
      <c r="D16" s="141">
        <v>875</v>
      </c>
      <c r="E16" s="142">
        <v>181</v>
      </c>
      <c r="F16" s="142">
        <v>172</v>
      </c>
      <c r="G16" s="142">
        <v>168</v>
      </c>
      <c r="H16" s="142">
        <v>157</v>
      </c>
      <c r="I16" s="142">
        <v>117</v>
      </c>
      <c r="J16" s="142">
        <v>0</v>
      </c>
      <c r="K16" s="143">
        <v>0</v>
      </c>
    </row>
    <row r="17" spans="1:11">
      <c r="A17" s="127" t="s">
        <v>42</v>
      </c>
      <c r="B17" s="116" t="s">
        <v>26</v>
      </c>
      <c r="C17" s="114" t="str">
        <f>A17&amp;B17</f>
        <v>City of Peterborough Academy2019/2020</v>
      </c>
      <c r="D17" s="108">
        <v>857</v>
      </c>
      <c r="E17" s="101">
        <v>179</v>
      </c>
      <c r="F17" s="101">
        <v>179</v>
      </c>
      <c r="G17" s="101">
        <v>159</v>
      </c>
      <c r="H17" s="101">
        <v>152</v>
      </c>
      <c r="I17" s="101">
        <v>154</v>
      </c>
      <c r="J17" s="102">
        <v>0</v>
      </c>
      <c r="K17" s="131">
        <v>0</v>
      </c>
    </row>
    <row r="18" spans="1:11">
      <c r="A18" s="127" t="s">
        <v>42</v>
      </c>
      <c r="B18" s="116" t="s">
        <v>27</v>
      </c>
      <c r="C18" s="114" t="str">
        <f>A18&amp;B18</f>
        <v>City of Peterborough Academy2020/2021</v>
      </c>
      <c r="D18" s="108">
        <v>880</v>
      </c>
      <c r="E18" s="111">
        <v>169</v>
      </c>
      <c r="F18" s="111">
        <v>179</v>
      </c>
      <c r="G18" s="111">
        <v>169</v>
      </c>
      <c r="H18" s="111">
        <v>148</v>
      </c>
      <c r="I18" s="111">
        <v>165</v>
      </c>
      <c r="J18" s="111">
        <v>0</v>
      </c>
      <c r="K18" s="132">
        <v>0</v>
      </c>
    </row>
    <row r="19" spans="1:11">
      <c r="A19" s="128" t="s">
        <v>42</v>
      </c>
      <c r="B19" s="117" t="s">
        <v>28</v>
      </c>
      <c r="C19" s="114" t="str">
        <f>A19&amp;B19</f>
        <v>City of Peterborough Academy2021/2022</v>
      </c>
      <c r="D19" s="120">
        <v>868</v>
      </c>
      <c r="E19" s="121">
        <v>176</v>
      </c>
      <c r="F19" s="121">
        <v>173</v>
      </c>
      <c r="G19" s="121">
        <v>159</v>
      </c>
      <c r="H19" s="121">
        <v>167</v>
      </c>
      <c r="I19" s="121">
        <v>140</v>
      </c>
      <c r="J19" s="121">
        <v>0</v>
      </c>
      <c r="K19" s="144">
        <v>0</v>
      </c>
    </row>
    <row r="20" spans="1:11">
      <c r="A20" s="130" t="s">
        <v>42</v>
      </c>
      <c r="B20" s="119" t="s">
        <v>29</v>
      </c>
      <c r="C20" s="114" t="str">
        <f>A20&amp;B20</f>
        <v>City of Peterborough Academy2022/2023</v>
      </c>
      <c r="D20" s="108">
        <v>905</v>
      </c>
      <c r="E20" s="111">
        <v>161</v>
      </c>
      <c r="F20" s="111">
        <v>179</v>
      </c>
      <c r="G20" s="111">
        <v>158</v>
      </c>
      <c r="H20" s="111">
        <v>153</v>
      </c>
      <c r="I20" s="111">
        <v>168</v>
      </c>
      <c r="J20" s="111">
        <v>0</v>
      </c>
      <c r="K20" s="132">
        <v>0</v>
      </c>
    </row>
    <row r="21" spans="1:11">
      <c r="A21" s="130" t="s">
        <v>42</v>
      </c>
      <c r="B21" s="119" t="s">
        <v>30</v>
      </c>
      <c r="C21" s="114" t="str">
        <f>A21&amp;B21</f>
        <v>City of Peterborough Academy2023/2024</v>
      </c>
      <c r="D21" s="108">
        <v>882</v>
      </c>
      <c r="E21" s="101">
        <v>183</v>
      </c>
      <c r="F21" s="101">
        <v>163</v>
      </c>
      <c r="G21" s="101">
        <v>163</v>
      </c>
      <c r="H21" s="101">
        <v>151</v>
      </c>
      <c r="I21" s="101">
        <v>153</v>
      </c>
      <c r="J21" s="101">
        <v>0</v>
      </c>
      <c r="K21" s="133">
        <v>0</v>
      </c>
    </row>
    <row r="22" spans="1:11">
      <c r="A22" s="130" t="s">
        <v>42</v>
      </c>
      <c r="B22" s="119" t="s">
        <v>31</v>
      </c>
      <c r="C22" s="114" t="str">
        <f>A22&amp;B22</f>
        <v>City of Peterborough Academy2024/2025</v>
      </c>
      <c r="D22" s="108">
        <v>865</v>
      </c>
      <c r="E22" s="101">
        <v>178</v>
      </c>
      <c r="F22" s="101">
        <v>185</v>
      </c>
      <c r="G22" s="101">
        <v>147</v>
      </c>
      <c r="H22" s="101">
        <v>156</v>
      </c>
      <c r="I22" s="101">
        <v>151</v>
      </c>
      <c r="J22" s="101">
        <v>0</v>
      </c>
      <c r="K22" s="133">
        <v>0</v>
      </c>
    </row>
    <row r="23" spans="1:11">
      <c r="A23" s="130" t="s">
        <v>42</v>
      </c>
      <c r="B23" s="119" t="s">
        <v>32</v>
      </c>
      <c r="C23" s="114" t="str">
        <f>A23&amp;B23</f>
        <v>City of Peterborough Academy2025/2026</v>
      </c>
      <c r="D23" s="108">
        <v>838</v>
      </c>
      <c r="E23" s="101">
        <v>176</v>
      </c>
      <c r="F23" s="101">
        <v>181</v>
      </c>
      <c r="G23" s="101">
        <v>170</v>
      </c>
      <c r="H23" s="101">
        <v>141</v>
      </c>
      <c r="I23" s="101">
        <v>157</v>
      </c>
      <c r="J23" s="101">
        <v>0</v>
      </c>
      <c r="K23" s="133">
        <v>0</v>
      </c>
    </row>
    <row r="24" spans="1:11">
      <c r="A24" s="130" t="s">
        <v>42</v>
      </c>
      <c r="B24" s="119" t="s">
        <v>33</v>
      </c>
      <c r="C24" s="114" t="str">
        <f>A24&amp;B24</f>
        <v>City of Peterborough Academy2026/2027</v>
      </c>
      <c r="D24" s="108">
        <v>845</v>
      </c>
      <c r="E24" s="101">
        <v>171</v>
      </c>
      <c r="F24" s="101">
        <v>179</v>
      </c>
      <c r="G24" s="101">
        <v>166</v>
      </c>
      <c r="H24" s="101">
        <v>164</v>
      </c>
      <c r="I24" s="101">
        <v>142</v>
      </c>
      <c r="J24" s="102">
        <v>0</v>
      </c>
      <c r="K24" s="131">
        <v>0</v>
      </c>
    </row>
    <row r="25" spans="1:11">
      <c r="A25" s="130" t="s">
        <v>42</v>
      </c>
      <c r="B25" s="119" t="s">
        <v>34</v>
      </c>
      <c r="C25" s="114" t="str">
        <f>A25&amp;B25</f>
        <v>City of Peterborough Academy2027/2028</v>
      </c>
      <c r="D25" s="108">
        <v>837</v>
      </c>
      <c r="E25" s="101">
        <v>174</v>
      </c>
      <c r="F25" s="101">
        <v>173</v>
      </c>
      <c r="G25" s="101">
        <v>163</v>
      </c>
      <c r="H25" s="101">
        <v>159</v>
      </c>
      <c r="I25" s="101">
        <v>164</v>
      </c>
      <c r="J25" s="102">
        <v>0</v>
      </c>
      <c r="K25" s="131">
        <v>0</v>
      </c>
    </row>
    <row r="26" spans="1:11">
      <c r="A26" s="130" t="s">
        <v>42</v>
      </c>
      <c r="B26" s="119" t="s">
        <v>35</v>
      </c>
      <c r="C26" s="114" t="str">
        <f>A26&amp;B26</f>
        <v>City of Peterborough Academy2028/2029</v>
      </c>
      <c r="D26" s="108">
        <v>840</v>
      </c>
      <c r="E26" s="101">
        <v>172</v>
      </c>
      <c r="F26" s="101">
        <v>176</v>
      </c>
      <c r="G26" s="101">
        <v>157</v>
      </c>
      <c r="H26" s="101">
        <v>156</v>
      </c>
      <c r="I26" s="101">
        <v>159</v>
      </c>
      <c r="J26" s="102">
        <v>0</v>
      </c>
      <c r="K26" s="131">
        <v>0</v>
      </c>
    </row>
    <row r="27" spans="1:11">
      <c r="A27" s="130" t="s">
        <v>42</v>
      </c>
      <c r="B27" s="119" t="s">
        <v>41</v>
      </c>
      <c r="C27" s="114" t="str">
        <f>A27&amp;B27</f>
        <v>City of Peterborough Academy2029/2030</v>
      </c>
      <c r="D27" s="108">
        <v>765</v>
      </c>
      <c r="E27" s="101">
        <v>174</v>
      </c>
      <c r="F27" s="101">
        <v>174</v>
      </c>
      <c r="G27" s="101">
        <v>160</v>
      </c>
      <c r="H27" s="101">
        <v>150</v>
      </c>
      <c r="I27" s="101">
        <v>156</v>
      </c>
      <c r="J27" s="102">
        <v>0</v>
      </c>
      <c r="K27" s="131">
        <v>0</v>
      </c>
    </row>
    <row r="28" spans="1:11">
      <c r="A28" s="130" t="s">
        <v>42</v>
      </c>
      <c r="B28" s="119" t="s">
        <v>56</v>
      </c>
      <c r="C28" s="114" t="str">
        <f>A28&amp;B28</f>
        <v>City of Peterborough Academy2030/2031</v>
      </c>
      <c r="D28" s="108">
        <v>791</v>
      </c>
      <c r="E28" s="101">
        <v>158</v>
      </c>
      <c r="F28" s="101">
        <v>175</v>
      </c>
      <c r="G28" s="101">
        <v>158</v>
      </c>
      <c r="H28" s="101">
        <v>153</v>
      </c>
      <c r="I28" s="101">
        <v>150</v>
      </c>
      <c r="J28" s="102">
        <v>0</v>
      </c>
      <c r="K28" s="131">
        <v>0</v>
      </c>
    </row>
    <row r="29" spans="1:11" ht="15.75" thickBot="1">
      <c r="A29" s="134" t="s">
        <v>42</v>
      </c>
      <c r="B29" s="135" t="s">
        <v>63</v>
      </c>
      <c r="C29" s="136" t="str">
        <f>A29&amp;B29</f>
        <v>City of Peterborough Academy2031/2032</v>
      </c>
      <c r="D29" s="137"/>
      <c r="E29" s="138">
        <v>166</v>
      </c>
      <c r="F29" s="138">
        <v>160</v>
      </c>
      <c r="G29" s="138">
        <v>159</v>
      </c>
      <c r="H29" s="138">
        <v>151</v>
      </c>
      <c r="I29" s="138">
        <v>153</v>
      </c>
      <c r="J29" s="139">
        <v>0</v>
      </c>
      <c r="K29" s="140">
        <v>0</v>
      </c>
    </row>
    <row r="30" spans="1:11">
      <c r="A30" s="124" t="s">
        <v>43</v>
      </c>
      <c r="B30" s="125" t="s">
        <v>25</v>
      </c>
      <c r="C30" s="126" t="str">
        <f>A30&amp;B30</f>
        <v>Greater Peterborough UTC2018/2019</v>
      </c>
      <c r="D30" s="141">
        <v>0</v>
      </c>
      <c r="E30" s="145">
        <v>0</v>
      </c>
      <c r="F30" s="145">
        <v>0</v>
      </c>
      <c r="G30" s="145">
        <v>0</v>
      </c>
      <c r="H30" s="145">
        <v>76</v>
      </c>
      <c r="I30" s="145">
        <v>94</v>
      </c>
      <c r="J30" s="145">
        <v>51</v>
      </c>
      <c r="K30" s="146">
        <v>40</v>
      </c>
    </row>
    <row r="31" spans="1:11">
      <c r="A31" s="127" t="s">
        <v>43</v>
      </c>
      <c r="B31" s="116" t="s">
        <v>26</v>
      </c>
      <c r="C31" s="114" t="str">
        <f>A31&amp;B31</f>
        <v>Greater Peterborough UTC2019/2020</v>
      </c>
      <c r="D31" s="108">
        <v>0</v>
      </c>
      <c r="E31" s="101">
        <v>0</v>
      </c>
      <c r="F31" s="101">
        <v>0</v>
      </c>
      <c r="G31" s="101">
        <v>0</v>
      </c>
      <c r="H31" s="101">
        <v>55</v>
      </c>
      <c r="I31" s="101">
        <v>77</v>
      </c>
      <c r="J31" s="101">
        <v>68</v>
      </c>
      <c r="K31" s="133">
        <v>24</v>
      </c>
    </row>
    <row r="32" spans="1:11">
      <c r="A32" s="127" t="s">
        <v>43</v>
      </c>
      <c r="B32" s="116" t="s">
        <v>27</v>
      </c>
      <c r="C32" s="114" t="str">
        <f>A32&amp;B32</f>
        <v>Greater Peterborough UTC2020/2021</v>
      </c>
      <c r="D32" s="110">
        <v>0</v>
      </c>
      <c r="E32" s="101">
        <v>0</v>
      </c>
      <c r="F32" s="101">
        <v>0</v>
      </c>
      <c r="G32" s="101">
        <v>78</v>
      </c>
      <c r="H32" s="101">
        <v>72</v>
      </c>
      <c r="I32" s="101">
        <v>57</v>
      </c>
      <c r="J32" s="101">
        <v>79</v>
      </c>
      <c r="K32" s="133">
        <v>51</v>
      </c>
    </row>
    <row r="33" spans="1:11">
      <c r="A33" s="128" t="s">
        <v>43</v>
      </c>
      <c r="B33" s="117" t="s">
        <v>28</v>
      </c>
      <c r="C33" s="114" t="str">
        <f>A33&amp;B33</f>
        <v>Greater Peterborough UTC2021/2022</v>
      </c>
      <c r="D33" s="113">
        <v>0</v>
      </c>
      <c r="E33" s="112">
        <v>61</v>
      </c>
      <c r="F33" s="112">
        <v>0</v>
      </c>
      <c r="G33" s="112">
        <v>75</v>
      </c>
      <c r="H33" s="112">
        <v>97</v>
      </c>
      <c r="I33" s="112">
        <v>70</v>
      </c>
      <c r="J33" s="112">
        <v>65</v>
      </c>
      <c r="K33" s="147">
        <v>52</v>
      </c>
    </row>
    <row r="34" spans="1:11">
      <c r="A34" s="130" t="s">
        <v>43</v>
      </c>
      <c r="B34" s="119" t="s">
        <v>29</v>
      </c>
      <c r="C34" s="114" t="str">
        <f>A34&amp;B34</f>
        <v>Greater Peterborough UTC2022/2023</v>
      </c>
      <c r="D34" s="108">
        <v>0</v>
      </c>
      <c r="E34" s="101">
        <v>65</v>
      </c>
      <c r="F34" s="101">
        <v>62</v>
      </c>
      <c r="G34" s="101">
        <v>61</v>
      </c>
      <c r="H34" s="101">
        <v>119</v>
      </c>
      <c r="I34" s="101">
        <v>98</v>
      </c>
      <c r="J34" s="101">
        <v>58</v>
      </c>
      <c r="K34" s="133">
        <v>50</v>
      </c>
    </row>
    <row r="35" spans="1:11">
      <c r="A35" s="130" t="s">
        <v>43</v>
      </c>
      <c r="B35" s="119" t="s">
        <v>30</v>
      </c>
      <c r="C35" s="114" t="str">
        <f>A35&amp;B35</f>
        <v>Greater Peterborough UTC2023/2024</v>
      </c>
      <c r="D35" s="108">
        <v>0</v>
      </c>
      <c r="E35" s="101">
        <v>61</v>
      </c>
      <c r="F35" s="101">
        <v>63</v>
      </c>
      <c r="G35" s="101">
        <v>62</v>
      </c>
      <c r="H35" s="101">
        <v>108</v>
      </c>
      <c r="I35" s="101">
        <v>119</v>
      </c>
      <c r="J35" s="102">
        <v>79</v>
      </c>
      <c r="K35" s="131">
        <v>37</v>
      </c>
    </row>
    <row r="36" spans="1:11">
      <c r="A36" s="130" t="s">
        <v>43</v>
      </c>
      <c r="B36" s="119" t="s">
        <v>31</v>
      </c>
      <c r="C36" s="114" t="str">
        <f>A36&amp;B36</f>
        <v>Greater Peterborough UTC2024/2025</v>
      </c>
      <c r="D36" s="108">
        <v>0</v>
      </c>
      <c r="E36" s="101">
        <v>61</v>
      </c>
      <c r="F36" s="101">
        <v>61</v>
      </c>
      <c r="G36" s="101">
        <v>63</v>
      </c>
      <c r="H36" s="101">
        <v>101</v>
      </c>
      <c r="I36" s="101">
        <v>108</v>
      </c>
      <c r="J36" s="102">
        <v>76</v>
      </c>
      <c r="K36" s="131">
        <v>76</v>
      </c>
    </row>
    <row r="37" spans="1:11">
      <c r="A37" s="130" t="s">
        <v>43</v>
      </c>
      <c r="B37" s="119" t="s">
        <v>32</v>
      </c>
      <c r="C37" s="114" t="str">
        <f>A37&amp;B37</f>
        <v>Greater Peterborough UTC2025/2026</v>
      </c>
      <c r="D37" s="108">
        <v>0</v>
      </c>
      <c r="E37" s="101">
        <v>62</v>
      </c>
      <c r="F37" s="101">
        <v>61</v>
      </c>
      <c r="G37" s="101">
        <v>61</v>
      </c>
      <c r="H37" s="101">
        <v>101</v>
      </c>
      <c r="I37" s="101">
        <v>101</v>
      </c>
      <c r="J37" s="102">
        <v>76</v>
      </c>
      <c r="K37" s="131">
        <v>76</v>
      </c>
    </row>
    <row r="38" spans="1:11">
      <c r="A38" s="130" t="s">
        <v>43</v>
      </c>
      <c r="B38" s="119" t="s">
        <v>33</v>
      </c>
      <c r="C38" s="114" t="str">
        <f>A38&amp;B38</f>
        <v>Greater Peterborough UTC2026/2027</v>
      </c>
      <c r="D38" s="108">
        <v>0</v>
      </c>
      <c r="E38" s="101">
        <v>62</v>
      </c>
      <c r="F38" s="101">
        <v>62</v>
      </c>
      <c r="G38" s="101">
        <v>62</v>
      </c>
      <c r="H38" s="101">
        <v>102</v>
      </c>
      <c r="I38" s="101">
        <v>102</v>
      </c>
      <c r="J38" s="102">
        <v>77</v>
      </c>
      <c r="K38" s="131">
        <v>77</v>
      </c>
    </row>
    <row r="39" spans="1:11">
      <c r="A39" s="130" t="s">
        <v>43</v>
      </c>
      <c r="B39" s="119" t="s">
        <v>34</v>
      </c>
      <c r="C39" s="114" t="str">
        <f>A39&amp;B39</f>
        <v>Greater Peterborough UTC2027/2028</v>
      </c>
      <c r="D39" s="108">
        <v>0</v>
      </c>
      <c r="E39" s="101">
        <v>63</v>
      </c>
      <c r="F39" s="101">
        <v>62</v>
      </c>
      <c r="G39" s="101">
        <v>62</v>
      </c>
      <c r="H39" s="101">
        <v>102</v>
      </c>
      <c r="I39" s="101">
        <v>102</v>
      </c>
      <c r="J39" s="102">
        <v>77</v>
      </c>
      <c r="K39" s="131">
        <v>77</v>
      </c>
    </row>
    <row r="40" spans="1:11">
      <c r="A40" s="130" t="s">
        <v>43</v>
      </c>
      <c r="B40" s="119" t="s">
        <v>35</v>
      </c>
      <c r="C40" s="114" t="str">
        <f>A40&amp;B40</f>
        <v>Greater Peterborough UTC2028/2029</v>
      </c>
      <c r="D40" s="108">
        <v>0</v>
      </c>
      <c r="E40" s="101">
        <v>63</v>
      </c>
      <c r="F40" s="101">
        <v>63</v>
      </c>
      <c r="G40" s="101">
        <v>63</v>
      </c>
      <c r="H40" s="101">
        <v>103</v>
      </c>
      <c r="I40" s="101">
        <v>102</v>
      </c>
      <c r="J40" s="102">
        <v>77</v>
      </c>
      <c r="K40" s="131">
        <v>77</v>
      </c>
    </row>
    <row r="41" spans="1:11">
      <c r="A41" s="130" t="s">
        <v>43</v>
      </c>
      <c r="B41" s="119" t="s">
        <v>41</v>
      </c>
      <c r="C41" s="114" t="str">
        <f>A41&amp;B41</f>
        <v>Greater Peterborough UTC2029/2030</v>
      </c>
      <c r="D41" s="108">
        <v>0</v>
      </c>
      <c r="E41" s="101">
        <v>63</v>
      </c>
      <c r="F41" s="101">
        <v>63</v>
      </c>
      <c r="G41" s="101">
        <v>63</v>
      </c>
      <c r="H41" s="101">
        <v>103</v>
      </c>
      <c r="I41" s="101">
        <v>103</v>
      </c>
      <c r="J41" s="102">
        <v>77</v>
      </c>
      <c r="K41" s="131">
        <v>77</v>
      </c>
    </row>
    <row r="42" spans="1:11">
      <c r="A42" s="130" t="s">
        <v>43</v>
      </c>
      <c r="B42" s="119" t="s">
        <v>56</v>
      </c>
      <c r="C42" s="114" t="str">
        <f>A42&amp;B42</f>
        <v>Greater Peterborough UTC2030/2031</v>
      </c>
      <c r="D42" s="108">
        <v>0</v>
      </c>
      <c r="E42" s="111">
        <v>64</v>
      </c>
      <c r="F42" s="111">
        <v>63</v>
      </c>
      <c r="G42" s="111">
        <v>63</v>
      </c>
      <c r="H42" s="111">
        <v>103</v>
      </c>
      <c r="I42" s="111">
        <v>102</v>
      </c>
      <c r="J42" s="111">
        <v>77</v>
      </c>
      <c r="K42" s="132">
        <v>77</v>
      </c>
    </row>
    <row r="43" spans="1:11" ht="15.75" thickBot="1">
      <c r="A43" s="134" t="s">
        <v>43</v>
      </c>
      <c r="B43" s="135" t="s">
        <v>63</v>
      </c>
      <c r="C43" s="136" t="str">
        <f>A43&amp;B43</f>
        <v>Greater Peterborough UTC2031/2032</v>
      </c>
      <c r="D43" s="137"/>
      <c r="E43" s="148">
        <v>65</v>
      </c>
      <c r="F43" s="148">
        <v>64</v>
      </c>
      <c r="G43" s="148">
        <v>63</v>
      </c>
      <c r="H43" s="148">
        <v>103</v>
      </c>
      <c r="I43" s="148">
        <v>103</v>
      </c>
      <c r="J43" s="148">
        <v>77</v>
      </c>
      <c r="K43" s="149">
        <v>77</v>
      </c>
    </row>
    <row r="44" spans="1:11">
      <c r="A44" s="124" t="s">
        <v>51</v>
      </c>
      <c r="B44" s="125" t="s">
        <v>25</v>
      </c>
      <c r="C44" s="126" t="str">
        <f>A44&amp;B44</f>
        <v>Hampton College2018/2019</v>
      </c>
      <c r="D44" s="141">
        <v>239</v>
      </c>
      <c r="E44" s="150">
        <v>167</v>
      </c>
      <c r="F44" s="150">
        <v>184</v>
      </c>
      <c r="G44" s="150">
        <v>205</v>
      </c>
      <c r="H44" s="150">
        <v>205</v>
      </c>
      <c r="I44" s="150">
        <v>168</v>
      </c>
      <c r="J44" s="150">
        <v>93</v>
      </c>
      <c r="K44" s="151">
        <v>82</v>
      </c>
    </row>
    <row r="45" spans="1:11">
      <c r="A45" s="127" t="s">
        <v>51</v>
      </c>
      <c r="B45" s="116" t="s">
        <v>26</v>
      </c>
      <c r="C45" s="114" t="str">
        <f>A45&amp;B45</f>
        <v>Hampton College2019/2020</v>
      </c>
      <c r="D45" s="108">
        <v>239</v>
      </c>
      <c r="E45" s="122">
        <v>206</v>
      </c>
      <c r="F45" s="122">
        <v>182</v>
      </c>
      <c r="G45" s="122">
        <v>195</v>
      </c>
      <c r="H45" s="122">
        <v>208</v>
      </c>
      <c r="I45" s="122">
        <v>208</v>
      </c>
      <c r="J45" s="122">
        <v>89</v>
      </c>
      <c r="K45" s="109">
        <v>72</v>
      </c>
    </row>
    <row r="46" spans="1:11">
      <c r="A46" s="127" t="s">
        <v>51</v>
      </c>
      <c r="B46" s="116" t="s">
        <v>27</v>
      </c>
      <c r="C46" s="114" t="str">
        <f>A46&amp;B46</f>
        <v>Hampton College2020/2021</v>
      </c>
      <c r="D46" s="108">
        <v>236</v>
      </c>
      <c r="E46" s="122">
        <v>211</v>
      </c>
      <c r="F46" s="122">
        <v>209</v>
      </c>
      <c r="G46" s="122">
        <v>191</v>
      </c>
      <c r="H46" s="122">
        <v>196</v>
      </c>
      <c r="I46" s="122">
        <v>210</v>
      </c>
      <c r="J46" s="122">
        <v>113</v>
      </c>
      <c r="K46" s="109">
        <v>64</v>
      </c>
    </row>
    <row r="47" spans="1:11">
      <c r="A47" s="128" t="s">
        <v>51</v>
      </c>
      <c r="B47" s="117" t="s">
        <v>28</v>
      </c>
      <c r="C47" s="114" t="str">
        <f>A47&amp;B47</f>
        <v>Hampton College2021/2022</v>
      </c>
      <c r="D47" s="113">
        <v>240</v>
      </c>
      <c r="E47" s="123">
        <v>201</v>
      </c>
      <c r="F47" s="123">
        <v>207</v>
      </c>
      <c r="G47" s="123">
        <v>203</v>
      </c>
      <c r="H47" s="123">
        <v>192</v>
      </c>
      <c r="I47" s="123">
        <v>203</v>
      </c>
      <c r="J47" s="123">
        <v>122</v>
      </c>
      <c r="K47" s="152">
        <v>99</v>
      </c>
    </row>
    <row r="48" spans="1:11">
      <c r="A48" s="130" t="s">
        <v>51</v>
      </c>
      <c r="B48" s="119" t="s">
        <v>29</v>
      </c>
      <c r="C48" s="114" t="str">
        <f>A48&amp;B48</f>
        <v>Hampton College2022/2023</v>
      </c>
      <c r="D48" s="108">
        <v>243</v>
      </c>
      <c r="E48" s="101">
        <v>215</v>
      </c>
      <c r="F48" s="101">
        <v>204</v>
      </c>
      <c r="G48" s="101">
        <v>210</v>
      </c>
      <c r="H48" s="101">
        <v>205</v>
      </c>
      <c r="I48" s="101">
        <v>198</v>
      </c>
      <c r="J48" s="102">
        <v>106</v>
      </c>
      <c r="K48" s="131">
        <v>90</v>
      </c>
    </row>
    <row r="49" spans="1:11">
      <c r="A49" s="130" t="s">
        <v>51</v>
      </c>
      <c r="B49" s="119" t="s">
        <v>30</v>
      </c>
      <c r="C49" s="114" t="str">
        <f>A49&amp;B49</f>
        <v>Hampton College2023/2024</v>
      </c>
      <c r="D49" s="108">
        <v>261</v>
      </c>
      <c r="E49" s="122">
        <v>213</v>
      </c>
      <c r="F49" s="122">
        <v>219</v>
      </c>
      <c r="G49" s="122">
        <v>208</v>
      </c>
      <c r="H49" s="122">
        <v>213</v>
      </c>
      <c r="I49" s="122">
        <v>212</v>
      </c>
      <c r="J49" s="122">
        <v>105</v>
      </c>
      <c r="K49" s="109">
        <v>86</v>
      </c>
    </row>
    <row r="50" spans="1:11">
      <c r="A50" s="130" t="s">
        <v>51</v>
      </c>
      <c r="B50" s="119" t="s">
        <v>31</v>
      </c>
      <c r="C50" s="114" t="str">
        <f>A50&amp;B50</f>
        <v>Hampton College2024/2025</v>
      </c>
      <c r="D50" s="108">
        <v>268</v>
      </c>
      <c r="E50" s="122">
        <v>229</v>
      </c>
      <c r="F50" s="122">
        <v>217</v>
      </c>
      <c r="G50" s="122">
        <v>223</v>
      </c>
      <c r="H50" s="122">
        <v>211</v>
      </c>
      <c r="I50" s="122">
        <v>220</v>
      </c>
      <c r="J50" s="122">
        <v>113</v>
      </c>
      <c r="K50" s="109">
        <v>86</v>
      </c>
    </row>
    <row r="51" spans="1:11">
      <c r="A51" s="130" t="s">
        <v>51</v>
      </c>
      <c r="B51" s="119" t="s">
        <v>32</v>
      </c>
      <c r="C51" s="114" t="str">
        <f>A51&amp;B51</f>
        <v>Hampton College2025/2026</v>
      </c>
      <c r="D51" s="110">
        <v>278</v>
      </c>
      <c r="E51" s="101">
        <v>229</v>
      </c>
      <c r="F51" s="101">
        <v>234</v>
      </c>
      <c r="G51" s="101">
        <v>222</v>
      </c>
      <c r="H51" s="101">
        <v>227</v>
      </c>
      <c r="I51" s="101">
        <v>219</v>
      </c>
      <c r="J51" s="102">
        <v>119</v>
      </c>
      <c r="K51" s="131">
        <v>93</v>
      </c>
    </row>
    <row r="52" spans="1:11">
      <c r="A52" s="130" t="s">
        <v>51</v>
      </c>
      <c r="B52" s="119" t="s">
        <v>33</v>
      </c>
      <c r="C52" s="114" t="str">
        <f>A52&amp;B52</f>
        <v>Hampton College2026/2027</v>
      </c>
      <c r="D52" s="108">
        <v>293</v>
      </c>
      <c r="E52" s="101">
        <v>233</v>
      </c>
      <c r="F52" s="101">
        <v>234</v>
      </c>
      <c r="G52" s="101">
        <v>239</v>
      </c>
      <c r="H52" s="101">
        <v>226</v>
      </c>
      <c r="I52" s="101">
        <v>235</v>
      </c>
      <c r="J52" s="102">
        <v>120</v>
      </c>
      <c r="K52" s="131">
        <v>99</v>
      </c>
    </row>
    <row r="53" spans="1:11">
      <c r="A53" s="130" t="s">
        <v>51</v>
      </c>
      <c r="B53" s="119" t="s">
        <v>34</v>
      </c>
      <c r="C53" s="114" t="str">
        <f>A53&amp;B53</f>
        <v>Hampton College2027/2028</v>
      </c>
      <c r="D53" s="108">
        <v>311</v>
      </c>
      <c r="E53" s="101">
        <v>246</v>
      </c>
      <c r="F53" s="101">
        <v>238</v>
      </c>
      <c r="G53" s="101">
        <v>239</v>
      </c>
      <c r="H53" s="101">
        <v>243</v>
      </c>
      <c r="I53" s="101">
        <v>234</v>
      </c>
      <c r="J53" s="102">
        <v>130</v>
      </c>
      <c r="K53" s="131">
        <v>100</v>
      </c>
    </row>
    <row r="54" spans="1:11">
      <c r="A54" s="130" t="s">
        <v>51</v>
      </c>
      <c r="B54" s="119" t="s">
        <v>35</v>
      </c>
      <c r="C54" s="114" t="str">
        <f>A54&amp;B54</f>
        <v>Hampton College2028/2029</v>
      </c>
      <c r="D54" s="108">
        <v>284</v>
      </c>
      <c r="E54" s="101">
        <v>260</v>
      </c>
      <c r="F54" s="101">
        <v>251</v>
      </c>
      <c r="G54" s="101">
        <v>243</v>
      </c>
      <c r="H54" s="101">
        <v>243</v>
      </c>
      <c r="I54" s="101">
        <v>251</v>
      </c>
      <c r="J54" s="102">
        <v>131</v>
      </c>
      <c r="K54" s="131">
        <v>109</v>
      </c>
    </row>
    <row r="55" spans="1:11">
      <c r="A55" s="130" t="s">
        <v>51</v>
      </c>
      <c r="B55" s="119" t="s">
        <v>41</v>
      </c>
      <c r="C55" s="114" t="str">
        <f>A55&amp;B55</f>
        <v>Hampton College2029/2030</v>
      </c>
      <c r="D55" s="108">
        <v>325</v>
      </c>
      <c r="E55" s="101">
        <v>242</v>
      </c>
      <c r="F55" s="101">
        <v>264</v>
      </c>
      <c r="G55" s="101">
        <v>255</v>
      </c>
      <c r="H55" s="101">
        <v>246</v>
      </c>
      <c r="I55" s="101">
        <v>250</v>
      </c>
      <c r="J55" s="102">
        <v>140</v>
      </c>
      <c r="K55" s="131">
        <v>109</v>
      </c>
    </row>
    <row r="56" spans="1:11">
      <c r="A56" s="130" t="s">
        <v>51</v>
      </c>
      <c r="B56" s="119" t="s">
        <v>56</v>
      </c>
      <c r="C56" s="114" t="str">
        <f>A56&amp;B56</f>
        <v>Hampton College2030/2031</v>
      </c>
      <c r="D56" s="108">
        <v>325</v>
      </c>
      <c r="E56" s="101">
        <v>282</v>
      </c>
      <c r="F56" s="101">
        <v>246</v>
      </c>
      <c r="G56" s="101">
        <v>268</v>
      </c>
      <c r="H56" s="101">
        <v>258</v>
      </c>
      <c r="I56" s="101">
        <v>253</v>
      </c>
      <c r="J56" s="102">
        <v>141</v>
      </c>
      <c r="K56" s="131">
        <v>117</v>
      </c>
    </row>
    <row r="57" spans="1:11" ht="15.75" thickBot="1">
      <c r="A57" s="134" t="s">
        <v>51</v>
      </c>
      <c r="B57" s="135" t="s">
        <v>63</v>
      </c>
      <c r="C57" s="136" t="str">
        <f>A57&amp;B57</f>
        <v>Hampton College2031/2032</v>
      </c>
      <c r="D57" s="137"/>
      <c r="E57" s="148">
        <v>297</v>
      </c>
      <c r="F57" s="148">
        <v>285</v>
      </c>
      <c r="G57" s="148">
        <v>249</v>
      </c>
      <c r="H57" s="148">
        <v>270</v>
      </c>
      <c r="I57" s="148">
        <v>264</v>
      </c>
      <c r="J57" s="148">
        <v>143</v>
      </c>
      <c r="K57" s="149">
        <v>117</v>
      </c>
    </row>
    <row r="58" spans="1:11">
      <c r="A58" s="124" t="s">
        <v>52</v>
      </c>
      <c r="B58" s="125" t="s">
        <v>25</v>
      </c>
      <c r="C58" s="126" t="str">
        <f>A58&amp;B58</f>
        <v>Hampton Gardens Secondary School2018/2019</v>
      </c>
      <c r="D58" s="141">
        <v>239</v>
      </c>
      <c r="E58" s="145">
        <v>206</v>
      </c>
      <c r="F58" s="145">
        <v>177</v>
      </c>
      <c r="G58" s="145">
        <v>0</v>
      </c>
      <c r="H58" s="145">
        <v>0</v>
      </c>
      <c r="I58" s="145">
        <v>0</v>
      </c>
      <c r="J58" s="145">
        <v>27</v>
      </c>
      <c r="K58" s="146">
        <v>0</v>
      </c>
    </row>
    <row r="59" spans="1:11">
      <c r="A59" s="127" t="s">
        <v>52</v>
      </c>
      <c r="B59" s="116" t="s">
        <v>26</v>
      </c>
      <c r="C59" s="114" t="str">
        <f>A59&amp;B59</f>
        <v>Hampton Gardens Secondary School2019/2020</v>
      </c>
      <c r="D59" s="108">
        <v>239</v>
      </c>
      <c r="E59" s="101">
        <v>205</v>
      </c>
      <c r="F59" s="101">
        <v>208</v>
      </c>
      <c r="G59" s="101">
        <v>173</v>
      </c>
      <c r="H59" s="101">
        <v>0</v>
      </c>
      <c r="I59" s="101">
        <v>0</v>
      </c>
      <c r="J59" s="101">
        <v>24</v>
      </c>
      <c r="K59" s="133">
        <v>21</v>
      </c>
    </row>
    <row r="60" spans="1:11">
      <c r="A60" s="127" t="s">
        <v>52</v>
      </c>
      <c r="B60" s="116" t="s">
        <v>27</v>
      </c>
      <c r="C60" s="114" t="str">
        <f>A60&amp;B60</f>
        <v>Hampton Gardens Secondary School2020/2021</v>
      </c>
      <c r="D60" s="108">
        <v>236</v>
      </c>
      <c r="E60" s="101">
        <v>211</v>
      </c>
      <c r="F60" s="101">
        <v>210</v>
      </c>
      <c r="G60" s="101">
        <v>204</v>
      </c>
      <c r="H60" s="101">
        <v>180</v>
      </c>
      <c r="I60" s="101">
        <v>0</v>
      </c>
      <c r="J60" s="101">
        <v>35</v>
      </c>
      <c r="K60" s="133">
        <v>21</v>
      </c>
    </row>
    <row r="61" spans="1:11">
      <c r="A61" s="128" t="s">
        <v>52</v>
      </c>
      <c r="B61" s="117" t="s">
        <v>28</v>
      </c>
      <c r="C61" s="114" t="str">
        <f>A61&amp;B61</f>
        <v>Hampton Gardens Secondary School2021/2022</v>
      </c>
      <c r="D61" s="113">
        <v>240</v>
      </c>
      <c r="E61" s="123">
        <v>212</v>
      </c>
      <c r="F61" s="123">
        <v>215</v>
      </c>
      <c r="G61" s="123">
        <v>208</v>
      </c>
      <c r="H61" s="123">
        <v>202</v>
      </c>
      <c r="I61" s="123">
        <v>173</v>
      </c>
      <c r="J61" s="123">
        <v>27</v>
      </c>
      <c r="K61" s="152">
        <v>31</v>
      </c>
    </row>
    <row r="62" spans="1:11">
      <c r="A62" s="130" t="s">
        <v>52</v>
      </c>
      <c r="B62" s="119" t="s">
        <v>29</v>
      </c>
      <c r="C62" s="114" t="str">
        <f>A62&amp;B62</f>
        <v>Hampton Gardens Secondary School2022/2023</v>
      </c>
      <c r="D62" s="108">
        <v>243</v>
      </c>
      <c r="E62" s="101">
        <v>213</v>
      </c>
      <c r="F62" s="101">
        <v>219</v>
      </c>
      <c r="G62" s="101">
        <v>215</v>
      </c>
      <c r="H62" s="101">
        <v>212</v>
      </c>
      <c r="I62" s="101">
        <v>201</v>
      </c>
      <c r="J62" s="102">
        <v>31</v>
      </c>
      <c r="K62" s="131">
        <v>33</v>
      </c>
    </row>
    <row r="63" spans="1:11">
      <c r="A63" s="130" t="s">
        <v>52</v>
      </c>
      <c r="B63" s="119" t="s">
        <v>30</v>
      </c>
      <c r="C63" s="114" t="str">
        <f>A63&amp;B63</f>
        <v>Hampton Gardens Secondary School2023/2024</v>
      </c>
      <c r="D63" s="108">
        <v>261</v>
      </c>
      <c r="E63" s="101">
        <v>220</v>
      </c>
      <c r="F63" s="101">
        <v>219</v>
      </c>
      <c r="G63" s="101">
        <v>218</v>
      </c>
      <c r="H63" s="101">
        <v>218</v>
      </c>
      <c r="I63" s="101">
        <v>210</v>
      </c>
      <c r="J63" s="102">
        <v>37</v>
      </c>
      <c r="K63" s="131">
        <v>34</v>
      </c>
    </row>
    <row r="64" spans="1:11">
      <c r="A64" s="130" t="s">
        <v>52</v>
      </c>
      <c r="B64" s="119" t="s">
        <v>31</v>
      </c>
      <c r="C64" s="114" t="str">
        <f>A64&amp;B64</f>
        <v>Hampton Gardens Secondary School2024/2025</v>
      </c>
      <c r="D64" s="110">
        <v>268</v>
      </c>
      <c r="E64" s="101">
        <v>237</v>
      </c>
      <c r="F64" s="101">
        <v>226</v>
      </c>
      <c r="G64" s="101">
        <v>218</v>
      </c>
      <c r="H64" s="101">
        <v>221</v>
      </c>
      <c r="I64" s="101">
        <v>216</v>
      </c>
      <c r="J64" s="102">
        <v>40</v>
      </c>
      <c r="K64" s="131">
        <v>40</v>
      </c>
    </row>
    <row r="65" spans="1:11">
      <c r="A65" s="130" t="s">
        <v>52</v>
      </c>
      <c r="B65" s="119" t="s">
        <v>32</v>
      </c>
      <c r="C65" s="114" t="str">
        <f>A65&amp;B65</f>
        <v>Hampton Gardens Secondary School2025/2026</v>
      </c>
      <c r="D65" s="108">
        <v>278</v>
      </c>
      <c r="E65" s="101">
        <v>237</v>
      </c>
      <c r="F65" s="101">
        <v>243</v>
      </c>
      <c r="G65" s="101">
        <v>225</v>
      </c>
      <c r="H65" s="101">
        <v>221</v>
      </c>
      <c r="I65" s="101">
        <v>219</v>
      </c>
      <c r="J65" s="102">
        <v>42</v>
      </c>
      <c r="K65" s="131">
        <v>43</v>
      </c>
    </row>
    <row r="66" spans="1:11">
      <c r="A66" s="130" t="s">
        <v>52</v>
      </c>
      <c r="B66" s="119" t="s">
        <v>33</v>
      </c>
      <c r="C66" s="114" t="str">
        <f>A66&amp;B66</f>
        <v>Hampton Gardens Secondary School2026/2027</v>
      </c>
      <c r="D66" s="108">
        <v>293</v>
      </c>
      <c r="E66" s="101">
        <v>238</v>
      </c>
      <c r="F66" s="101">
        <v>241</v>
      </c>
      <c r="G66" s="101">
        <v>240</v>
      </c>
      <c r="H66" s="101">
        <v>226</v>
      </c>
      <c r="I66" s="101">
        <v>217</v>
      </c>
      <c r="J66" s="102">
        <v>43</v>
      </c>
      <c r="K66" s="131">
        <v>43</v>
      </c>
    </row>
    <row r="67" spans="1:11">
      <c r="A67" s="130" t="s">
        <v>52</v>
      </c>
      <c r="B67" s="119" t="s">
        <v>34</v>
      </c>
      <c r="C67" s="114" t="str">
        <f>A67&amp;B67</f>
        <v>Hampton Gardens Secondary School2027/2028</v>
      </c>
      <c r="D67" s="108">
        <v>311</v>
      </c>
      <c r="E67" s="111">
        <v>247</v>
      </c>
      <c r="F67" s="111">
        <v>241</v>
      </c>
      <c r="G67" s="111">
        <v>237</v>
      </c>
      <c r="H67" s="111">
        <v>240</v>
      </c>
      <c r="I67" s="111">
        <v>221</v>
      </c>
      <c r="J67" s="111">
        <v>60</v>
      </c>
      <c r="K67" s="132">
        <v>43</v>
      </c>
    </row>
    <row r="68" spans="1:11">
      <c r="A68" s="130" t="s">
        <v>52</v>
      </c>
      <c r="B68" s="119" t="s">
        <v>35</v>
      </c>
      <c r="C68" s="114" t="str">
        <f>A68&amp;B68</f>
        <v>Hampton Gardens Secondary School2028/2029</v>
      </c>
      <c r="D68" s="108">
        <v>284</v>
      </c>
      <c r="E68" s="111">
        <v>258</v>
      </c>
      <c r="F68" s="111">
        <v>250</v>
      </c>
      <c r="G68" s="111">
        <v>237</v>
      </c>
      <c r="H68" s="111">
        <v>237</v>
      </c>
      <c r="I68" s="111">
        <v>235</v>
      </c>
      <c r="J68" s="111">
        <v>41</v>
      </c>
      <c r="K68" s="132">
        <v>60</v>
      </c>
    </row>
    <row r="69" spans="1:11">
      <c r="A69" s="130" t="s">
        <v>52</v>
      </c>
      <c r="B69" s="119" t="s">
        <v>41</v>
      </c>
      <c r="C69" s="114" t="str">
        <f>A69&amp;B69</f>
        <v>Hampton Gardens Secondary School2029/2030</v>
      </c>
      <c r="D69" s="108">
        <v>325</v>
      </c>
      <c r="E69" s="111">
        <v>234</v>
      </c>
      <c r="F69" s="111">
        <v>261</v>
      </c>
      <c r="G69" s="111">
        <v>246</v>
      </c>
      <c r="H69" s="111">
        <v>237</v>
      </c>
      <c r="I69" s="111">
        <v>232</v>
      </c>
      <c r="J69" s="111">
        <v>42</v>
      </c>
      <c r="K69" s="132">
        <v>41</v>
      </c>
    </row>
    <row r="70" spans="1:11">
      <c r="A70" s="130" t="s">
        <v>52</v>
      </c>
      <c r="B70" s="119" t="s">
        <v>56</v>
      </c>
      <c r="C70" s="114" t="str">
        <f>A70&amp;B70</f>
        <v>Hampton Gardens Secondary School2030/2031</v>
      </c>
      <c r="D70" s="108">
        <v>325</v>
      </c>
      <c r="E70" s="101">
        <v>273</v>
      </c>
      <c r="F70" s="101">
        <v>237</v>
      </c>
      <c r="G70" s="101">
        <v>257</v>
      </c>
      <c r="H70" s="101">
        <v>246</v>
      </c>
      <c r="I70" s="101">
        <v>232</v>
      </c>
      <c r="J70" s="101">
        <v>42</v>
      </c>
      <c r="K70" s="133">
        <v>42</v>
      </c>
    </row>
    <row r="71" spans="1:11" ht="15.75" thickBot="1">
      <c r="A71" s="134" t="s">
        <v>52</v>
      </c>
      <c r="B71" s="135" t="s">
        <v>63</v>
      </c>
      <c r="C71" s="136" t="str">
        <f>A71&amp;B71</f>
        <v>Hampton Gardens Secondary School2031/2032</v>
      </c>
      <c r="D71" s="137"/>
      <c r="E71" s="138">
        <v>286</v>
      </c>
      <c r="F71" s="138">
        <v>276</v>
      </c>
      <c r="G71" s="138">
        <v>233</v>
      </c>
      <c r="H71" s="138">
        <v>257</v>
      </c>
      <c r="I71" s="138">
        <v>241</v>
      </c>
      <c r="J71" s="138">
        <v>42</v>
      </c>
      <c r="K71" s="153">
        <v>42</v>
      </c>
    </row>
    <row r="72" spans="1:11">
      <c r="A72" s="124" t="s">
        <v>44</v>
      </c>
      <c r="B72" s="125" t="s">
        <v>25</v>
      </c>
      <c r="C72" s="126" t="str">
        <f>A72&amp;B72</f>
        <v>Jack Hunt School2018/2019</v>
      </c>
      <c r="D72" s="141">
        <v>450</v>
      </c>
      <c r="E72" s="142">
        <v>327</v>
      </c>
      <c r="F72" s="142">
        <v>296</v>
      </c>
      <c r="G72" s="142">
        <v>297</v>
      </c>
      <c r="H72" s="142">
        <v>297</v>
      </c>
      <c r="I72" s="142">
        <v>280</v>
      </c>
      <c r="J72" s="142">
        <v>108</v>
      </c>
      <c r="K72" s="143">
        <v>119</v>
      </c>
    </row>
    <row r="73" spans="1:11">
      <c r="A73" s="127" t="s">
        <v>44</v>
      </c>
      <c r="B73" s="116" t="s">
        <v>26</v>
      </c>
      <c r="C73" s="114" t="str">
        <f>A73&amp;B73</f>
        <v>Jack Hunt School2019/2020</v>
      </c>
      <c r="D73" s="110">
        <v>454</v>
      </c>
      <c r="E73" s="101">
        <v>332</v>
      </c>
      <c r="F73" s="101">
        <v>326</v>
      </c>
      <c r="G73" s="101">
        <v>300</v>
      </c>
      <c r="H73" s="101">
        <v>297</v>
      </c>
      <c r="I73" s="101">
        <v>294</v>
      </c>
      <c r="J73" s="102">
        <v>94</v>
      </c>
      <c r="K73" s="131">
        <v>101</v>
      </c>
    </row>
    <row r="74" spans="1:11">
      <c r="A74" s="127" t="s">
        <v>44</v>
      </c>
      <c r="B74" s="116" t="s">
        <v>27</v>
      </c>
      <c r="C74" s="114" t="str">
        <f>A74&amp;B74</f>
        <v>Jack Hunt School2020/2021</v>
      </c>
      <c r="D74" s="108">
        <v>495</v>
      </c>
      <c r="E74" s="101">
        <v>329</v>
      </c>
      <c r="F74" s="101">
        <v>329</v>
      </c>
      <c r="G74" s="101">
        <v>327</v>
      </c>
      <c r="H74" s="101">
        <v>295</v>
      </c>
      <c r="I74" s="101">
        <v>295</v>
      </c>
      <c r="J74" s="102">
        <v>126</v>
      </c>
      <c r="K74" s="131">
        <v>93</v>
      </c>
    </row>
    <row r="75" spans="1:11">
      <c r="A75" s="128" t="s">
        <v>44</v>
      </c>
      <c r="B75" s="117" t="s">
        <v>28</v>
      </c>
      <c r="C75" s="114" t="str">
        <f>A75&amp;B75</f>
        <v>Jack Hunt School2021/2022</v>
      </c>
      <c r="D75" s="113">
        <v>479</v>
      </c>
      <c r="E75" s="112">
        <v>328</v>
      </c>
      <c r="F75" s="112">
        <v>328</v>
      </c>
      <c r="G75" s="112">
        <v>319</v>
      </c>
      <c r="H75" s="112">
        <v>324</v>
      </c>
      <c r="I75" s="112">
        <v>291</v>
      </c>
      <c r="J75" s="118">
        <v>127</v>
      </c>
      <c r="K75" s="129">
        <v>116</v>
      </c>
    </row>
    <row r="76" spans="1:11">
      <c r="A76" s="130" t="s">
        <v>44</v>
      </c>
      <c r="B76" s="119" t="s">
        <v>29</v>
      </c>
      <c r="C76" s="114" t="str">
        <f>A76&amp;B76</f>
        <v>Jack Hunt School2022/2023</v>
      </c>
      <c r="D76" s="108">
        <v>488</v>
      </c>
      <c r="E76" s="101">
        <v>334</v>
      </c>
      <c r="F76" s="101">
        <v>327</v>
      </c>
      <c r="G76" s="101">
        <v>325</v>
      </c>
      <c r="H76" s="101">
        <v>317</v>
      </c>
      <c r="I76" s="101">
        <v>322</v>
      </c>
      <c r="J76" s="102">
        <v>119</v>
      </c>
      <c r="K76" s="131">
        <v>120</v>
      </c>
    </row>
    <row r="77" spans="1:11">
      <c r="A77" s="130" t="s">
        <v>44</v>
      </c>
      <c r="B77" s="119" t="s">
        <v>30</v>
      </c>
      <c r="C77" s="114" t="str">
        <f>A77&amp;B77</f>
        <v>Jack Hunt School2023/2024</v>
      </c>
      <c r="D77" s="108">
        <v>479</v>
      </c>
      <c r="E77" s="101">
        <v>354</v>
      </c>
      <c r="F77" s="101">
        <v>333</v>
      </c>
      <c r="G77" s="101">
        <v>324</v>
      </c>
      <c r="H77" s="101">
        <v>323</v>
      </c>
      <c r="I77" s="101">
        <v>315</v>
      </c>
      <c r="J77" s="102">
        <v>133</v>
      </c>
      <c r="K77" s="131">
        <v>114</v>
      </c>
    </row>
    <row r="78" spans="1:11">
      <c r="A78" s="130" t="s">
        <v>44</v>
      </c>
      <c r="B78" s="119" t="s">
        <v>31</v>
      </c>
      <c r="C78" s="114" t="str">
        <f>A78&amp;B78</f>
        <v>Jack Hunt School2024/2025</v>
      </c>
      <c r="D78" s="108">
        <v>450</v>
      </c>
      <c r="E78" s="101">
        <v>353</v>
      </c>
      <c r="F78" s="101">
        <v>352</v>
      </c>
      <c r="G78" s="101">
        <v>329</v>
      </c>
      <c r="H78" s="101">
        <v>321</v>
      </c>
      <c r="I78" s="101">
        <v>320</v>
      </c>
      <c r="J78" s="102">
        <v>129</v>
      </c>
      <c r="K78" s="131">
        <v>126</v>
      </c>
    </row>
    <row r="79" spans="1:11">
      <c r="A79" s="130" t="s">
        <v>44</v>
      </c>
      <c r="B79" s="119" t="s">
        <v>32</v>
      </c>
      <c r="C79" s="114" t="str">
        <f>A79&amp;B79</f>
        <v>Jack Hunt School2025/2026</v>
      </c>
      <c r="D79" s="108">
        <v>430</v>
      </c>
      <c r="E79" s="101">
        <v>338</v>
      </c>
      <c r="F79" s="101">
        <v>351</v>
      </c>
      <c r="G79" s="101">
        <v>348</v>
      </c>
      <c r="H79" s="101">
        <v>326</v>
      </c>
      <c r="I79" s="101">
        <v>318</v>
      </c>
      <c r="J79" s="102">
        <v>131</v>
      </c>
      <c r="K79" s="131">
        <v>122</v>
      </c>
    </row>
    <row r="80" spans="1:11">
      <c r="A80" s="130" t="s">
        <v>44</v>
      </c>
      <c r="B80" s="119" t="s">
        <v>33</v>
      </c>
      <c r="C80" s="114" t="str">
        <f>A80&amp;B80</f>
        <v>Jack Hunt School2026/2027</v>
      </c>
      <c r="D80" s="108">
        <v>413</v>
      </c>
      <c r="E80" s="111">
        <v>325</v>
      </c>
      <c r="F80" s="111">
        <v>336</v>
      </c>
      <c r="G80" s="111">
        <v>347</v>
      </c>
      <c r="H80" s="111">
        <v>345</v>
      </c>
      <c r="I80" s="111">
        <v>323</v>
      </c>
      <c r="J80" s="111">
        <v>130</v>
      </c>
      <c r="K80" s="132">
        <v>124</v>
      </c>
    </row>
    <row r="81" spans="1:11">
      <c r="A81" s="130" t="s">
        <v>44</v>
      </c>
      <c r="B81" s="119" t="s">
        <v>34</v>
      </c>
      <c r="C81" s="114" t="str">
        <f>A81&amp;B81</f>
        <v>Jack Hunt School2027/2028</v>
      </c>
      <c r="D81" s="108">
        <v>401</v>
      </c>
      <c r="E81" s="111">
        <v>316</v>
      </c>
      <c r="F81" s="111">
        <v>324</v>
      </c>
      <c r="G81" s="111">
        <v>333</v>
      </c>
      <c r="H81" s="111">
        <v>345</v>
      </c>
      <c r="I81" s="111">
        <v>343</v>
      </c>
      <c r="J81" s="111">
        <v>134</v>
      </c>
      <c r="K81" s="132">
        <v>124</v>
      </c>
    </row>
    <row r="82" spans="1:11">
      <c r="A82" s="130" t="s">
        <v>44</v>
      </c>
      <c r="B82" s="119" t="s">
        <v>35</v>
      </c>
      <c r="C82" s="114" t="str">
        <f>A82&amp;B82</f>
        <v>Jack Hunt School2028/2029</v>
      </c>
      <c r="D82" s="108">
        <v>376</v>
      </c>
      <c r="E82" s="101">
        <v>308</v>
      </c>
      <c r="F82" s="101">
        <v>315</v>
      </c>
      <c r="G82" s="101">
        <v>321</v>
      </c>
      <c r="H82" s="101">
        <v>331</v>
      </c>
      <c r="I82" s="101">
        <v>343</v>
      </c>
      <c r="J82" s="101">
        <v>142</v>
      </c>
      <c r="K82" s="133">
        <v>128</v>
      </c>
    </row>
    <row r="83" spans="1:11">
      <c r="A83" s="130" t="s">
        <v>44</v>
      </c>
      <c r="B83" s="119" t="s">
        <v>41</v>
      </c>
      <c r="C83" s="114" t="str">
        <f>A83&amp;B83</f>
        <v>Jack Hunt School2029/2030</v>
      </c>
      <c r="D83" s="108">
        <v>333</v>
      </c>
      <c r="E83" s="101">
        <v>295</v>
      </c>
      <c r="F83" s="101">
        <v>306</v>
      </c>
      <c r="G83" s="101">
        <v>311</v>
      </c>
      <c r="H83" s="101">
        <v>318</v>
      </c>
      <c r="I83" s="101">
        <v>328</v>
      </c>
      <c r="J83" s="101">
        <v>142</v>
      </c>
      <c r="K83" s="133">
        <v>135</v>
      </c>
    </row>
    <row r="84" spans="1:11">
      <c r="A84" s="130" t="s">
        <v>44</v>
      </c>
      <c r="B84" s="119" t="s">
        <v>56</v>
      </c>
      <c r="C84" s="114" t="str">
        <f>A84&amp;B84</f>
        <v>Jack Hunt School2030/2031</v>
      </c>
      <c r="D84" s="108">
        <v>333</v>
      </c>
      <c r="E84" s="111">
        <v>265</v>
      </c>
      <c r="F84" s="111">
        <v>293</v>
      </c>
      <c r="G84" s="111">
        <v>302</v>
      </c>
      <c r="H84" s="111">
        <v>308</v>
      </c>
      <c r="I84" s="111">
        <v>315</v>
      </c>
      <c r="J84" s="111">
        <v>136</v>
      </c>
      <c r="K84" s="132">
        <v>135</v>
      </c>
    </row>
    <row r="85" spans="1:11" ht="15.75" thickBot="1">
      <c r="A85" s="134" t="s">
        <v>44</v>
      </c>
      <c r="B85" s="135" t="s">
        <v>63</v>
      </c>
      <c r="C85" s="136" t="str">
        <f>A85&amp;B85</f>
        <v>Jack Hunt School2031/2032</v>
      </c>
      <c r="D85" s="137"/>
      <c r="E85" s="138">
        <v>274</v>
      </c>
      <c r="F85" s="138">
        <v>264</v>
      </c>
      <c r="G85" s="138">
        <v>290</v>
      </c>
      <c r="H85" s="138">
        <v>300</v>
      </c>
      <c r="I85" s="138">
        <v>306</v>
      </c>
      <c r="J85" s="139">
        <v>132</v>
      </c>
      <c r="K85" s="140">
        <v>130</v>
      </c>
    </row>
    <row r="86" spans="1:11">
      <c r="A86" s="124" t="s">
        <v>49</v>
      </c>
      <c r="B86" s="125" t="s">
        <v>25</v>
      </c>
      <c r="C86" s="126" t="str">
        <f>A86&amp;B86</f>
        <v>Ken Stimpson Community School2018/2019</v>
      </c>
      <c r="D86" s="141">
        <v>418</v>
      </c>
      <c r="E86" s="142">
        <v>211</v>
      </c>
      <c r="F86" s="142">
        <v>184</v>
      </c>
      <c r="G86" s="142">
        <v>198</v>
      </c>
      <c r="H86" s="142">
        <v>164</v>
      </c>
      <c r="I86" s="142">
        <v>136</v>
      </c>
      <c r="J86" s="154">
        <v>52</v>
      </c>
      <c r="K86" s="155">
        <v>64</v>
      </c>
    </row>
    <row r="87" spans="1:11">
      <c r="A87" s="127" t="s">
        <v>49</v>
      </c>
      <c r="B87" s="116" t="s">
        <v>26</v>
      </c>
      <c r="C87" s="114" t="str">
        <f>A87&amp;B87</f>
        <v>Ken Stimpson Community School2019/2020</v>
      </c>
      <c r="D87" s="108">
        <v>432</v>
      </c>
      <c r="E87" s="101">
        <v>241</v>
      </c>
      <c r="F87" s="101">
        <v>213</v>
      </c>
      <c r="G87" s="101">
        <v>176</v>
      </c>
      <c r="H87" s="101">
        <v>184</v>
      </c>
      <c r="I87" s="101">
        <v>156</v>
      </c>
      <c r="J87" s="102">
        <v>65</v>
      </c>
      <c r="K87" s="131">
        <v>42</v>
      </c>
    </row>
    <row r="88" spans="1:11">
      <c r="A88" s="127" t="s">
        <v>49</v>
      </c>
      <c r="B88" s="116" t="s">
        <v>27</v>
      </c>
      <c r="C88" s="114" t="str">
        <f>A88&amp;B88</f>
        <v>Ken Stimpson Community School2020/2021</v>
      </c>
      <c r="D88" s="108">
        <v>404</v>
      </c>
      <c r="E88" s="101">
        <v>211</v>
      </c>
      <c r="F88" s="101">
        <v>237</v>
      </c>
      <c r="G88" s="101">
        <v>208</v>
      </c>
      <c r="H88" s="101">
        <v>157</v>
      </c>
      <c r="I88" s="101">
        <v>180</v>
      </c>
      <c r="J88" s="102">
        <v>75</v>
      </c>
      <c r="K88" s="131">
        <v>47</v>
      </c>
    </row>
    <row r="89" spans="1:11">
      <c r="A89" s="128" t="s">
        <v>49</v>
      </c>
      <c r="B89" s="117" t="s">
        <v>28</v>
      </c>
      <c r="C89" s="114" t="str">
        <f>A89&amp;B89</f>
        <v>Ken Stimpson Community School2021/2022</v>
      </c>
      <c r="D89" s="113">
        <v>415</v>
      </c>
      <c r="E89" s="121">
        <v>203</v>
      </c>
      <c r="F89" s="121">
        <v>209</v>
      </c>
      <c r="G89" s="121">
        <v>222</v>
      </c>
      <c r="H89" s="121">
        <v>208</v>
      </c>
      <c r="I89" s="121">
        <v>151</v>
      </c>
      <c r="J89" s="121">
        <v>87</v>
      </c>
      <c r="K89" s="144">
        <v>60</v>
      </c>
    </row>
    <row r="90" spans="1:11">
      <c r="A90" s="130" t="s">
        <v>49</v>
      </c>
      <c r="B90" s="119" t="s">
        <v>29</v>
      </c>
      <c r="C90" s="114" t="str">
        <f>A90&amp;B90</f>
        <v>Ken Stimpson Community School2022/2023</v>
      </c>
      <c r="D90" s="108">
        <v>418</v>
      </c>
      <c r="E90" s="111">
        <v>146</v>
      </c>
      <c r="F90" s="111">
        <v>201</v>
      </c>
      <c r="G90" s="111">
        <v>198</v>
      </c>
      <c r="H90" s="111">
        <v>213</v>
      </c>
      <c r="I90" s="111">
        <v>202</v>
      </c>
      <c r="J90" s="111">
        <v>64</v>
      </c>
      <c r="K90" s="132">
        <v>58</v>
      </c>
    </row>
    <row r="91" spans="1:11">
      <c r="A91" s="130" t="s">
        <v>49</v>
      </c>
      <c r="B91" s="119" t="s">
        <v>30</v>
      </c>
      <c r="C91" s="114" t="str">
        <f>A91&amp;B91</f>
        <v>Ken Stimpson Community School2023/2024</v>
      </c>
      <c r="D91" s="108">
        <v>419</v>
      </c>
      <c r="E91" s="111">
        <v>218</v>
      </c>
      <c r="F91" s="111">
        <v>144</v>
      </c>
      <c r="G91" s="111">
        <v>190</v>
      </c>
      <c r="H91" s="111">
        <v>189</v>
      </c>
      <c r="I91" s="111">
        <v>207</v>
      </c>
      <c r="J91" s="111">
        <v>86</v>
      </c>
      <c r="K91" s="132">
        <v>50</v>
      </c>
    </row>
    <row r="92" spans="1:11">
      <c r="A92" s="130" t="s">
        <v>49</v>
      </c>
      <c r="B92" s="119" t="s">
        <v>31</v>
      </c>
      <c r="C92" s="114" t="str">
        <f>A92&amp;B92</f>
        <v>Ken Stimpson Community School2024/2025</v>
      </c>
      <c r="D92" s="108">
        <v>383</v>
      </c>
      <c r="E92" s="101">
        <v>218</v>
      </c>
      <c r="F92" s="101">
        <v>216</v>
      </c>
      <c r="G92" s="101">
        <v>133</v>
      </c>
      <c r="H92" s="101">
        <v>181</v>
      </c>
      <c r="I92" s="101">
        <v>183</v>
      </c>
      <c r="J92" s="101">
        <v>88</v>
      </c>
      <c r="K92" s="133">
        <v>67</v>
      </c>
    </row>
    <row r="93" spans="1:11">
      <c r="A93" s="130" t="s">
        <v>49</v>
      </c>
      <c r="B93" s="119" t="s">
        <v>32</v>
      </c>
      <c r="C93" s="114" t="str">
        <f>A93&amp;B93</f>
        <v>Ken Stimpson Community School2025/2026</v>
      </c>
      <c r="D93" s="108">
        <v>385</v>
      </c>
      <c r="E93" s="101">
        <v>200</v>
      </c>
      <c r="F93" s="101">
        <v>216</v>
      </c>
      <c r="G93" s="101">
        <v>205</v>
      </c>
      <c r="H93" s="101">
        <v>124</v>
      </c>
      <c r="I93" s="101">
        <v>175</v>
      </c>
      <c r="J93" s="102">
        <v>78</v>
      </c>
      <c r="K93" s="131">
        <v>68</v>
      </c>
    </row>
    <row r="94" spans="1:11">
      <c r="A94" s="130" t="s">
        <v>49</v>
      </c>
      <c r="B94" s="119" t="s">
        <v>33</v>
      </c>
      <c r="C94" s="114" t="str">
        <f>A94&amp;B94</f>
        <v>Ken Stimpson Community School2026/2027</v>
      </c>
      <c r="D94" s="108">
        <v>385</v>
      </c>
      <c r="E94" s="101">
        <v>201</v>
      </c>
      <c r="F94" s="101">
        <v>198</v>
      </c>
      <c r="G94" s="101">
        <v>205</v>
      </c>
      <c r="H94" s="101">
        <v>196</v>
      </c>
      <c r="I94" s="101">
        <v>118</v>
      </c>
      <c r="J94" s="101">
        <v>74</v>
      </c>
      <c r="K94" s="133">
        <v>61</v>
      </c>
    </row>
    <row r="95" spans="1:11">
      <c r="A95" s="130" t="s">
        <v>49</v>
      </c>
      <c r="B95" s="119" t="s">
        <v>34</v>
      </c>
      <c r="C95" s="114" t="str">
        <f>A95&amp;B95</f>
        <v>Ken Stimpson Community School2027/2028</v>
      </c>
      <c r="D95" s="108">
        <v>353</v>
      </c>
      <c r="E95" s="101">
        <v>201</v>
      </c>
      <c r="F95" s="101">
        <v>199</v>
      </c>
      <c r="G95" s="101">
        <v>187</v>
      </c>
      <c r="H95" s="101">
        <v>196</v>
      </c>
      <c r="I95" s="101">
        <v>190</v>
      </c>
      <c r="J95" s="102">
        <v>50</v>
      </c>
      <c r="K95" s="131">
        <v>57</v>
      </c>
    </row>
    <row r="96" spans="1:11">
      <c r="A96" s="130" t="s">
        <v>49</v>
      </c>
      <c r="B96" s="119" t="s">
        <v>35</v>
      </c>
      <c r="C96" s="114" t="str">
        <f>A96&amp;B96</f>
        <v>Ken Stimpson Community School2028/2029</v>
      </c>
      <c r="D96" s="110">
        <v>370</v>
      </c>
      <c r="E96" s="101">
        <v>184</v>
      </c>
      <c r="F96" s="101">
        <v>199</v>
      </c>
      <c r="G96" s="101">
        <v>188</v>
      </c>
      <c r="H96" s="101">
        <v>178</v>
      </c>
      <c r="I96" s="101">
        <v>190</v>
      </c>
      <c r="J96" s="102">
        <v>81</v>
      </c>
      <c r="K96" s="131">
        <v>39</v>
      </c>
    </row>
    <row r="97" spans="1:11">
      <c r="A97" s="130" t="s">
        <v>49</v>
      </c>
      <c r="B97" s="119" t="s">
        <v>41</v>
      </c>
      <c r="C97" s="114" t="str">
        <f>A97&amp;B97</f>
        <v>Ken Stimpson Community School2029/2030</v>
      </c>
      <c r="D97" s="108">
        <v>337</v>
      </c>
      <c r="E97" s="101">
        <v>193</v>
      </c>
      <c r="F97" s="101">
        <v>182</v>
      </c>
      <c r="G97" s="101">
        <v>188</v>
      </c>
      <c r="H97" s="101">
        <v>179</v>
      </c>
      <c r="I97" s="101">
        <v>172</v>
      </c>
      <c r="J97" s="102">
        <v>81</v>
      </c>
      <c r="K97" s="131">
        <v>63</v>
      </c>
    </row>
    <row r="98" spans="1:11">
      <c r="A98" s="130" t="s">
        <v>49</v>
      </c>
      <c r="B98" s="119" t="s">
        <v>56</v>
      </c>
      <c r="C98" s="114" t="str">
        <f>A98&amp;B98</f>
        <v>Ken Stimpson Community School2030/2031</v>
      </c>
      <c r="D98" s="108">
        <v>337</v>
      </c>
      <c r="E98" s="101">
        <v>176</v>
      </c>
      <c r="F98" s="101">
        <v>191</v>
      </c>
      <c r="G98" s="101">
        <v>171</v>
      </c>
      <c r="H98" s="101">
        <v>179</v>
      </c>
      <c r="I98" s="101">
        <v>173</v>
      </c>
      <c r="J98" s="102">
        <v>73</v>
      </c>
      <c r="K98" s="131">
        <v>63</v>
      </c>
    </row>
    <row r="99" spans="1:11" ht="15.75" thickBot="1">
      <c r="A99" s="134" t="s">
        <v>49</v>
      </c>
      <c r="B99" s="135" t="s">
        <v>63</v>
      </c>
      <c r="C99" s="136" t="str">
        <f>A99&amp;B99</f>
        <v>Ken Stimpson Community School2031/2032</v>
      </c>
      <c r="D99" s="137"/>
      <c r="E99" s="148">
        <v>185</v>
      </c>
      <c r="F99" s="148">
        <v>174</v>
      </c>
      <c r="G99" s="148">
        <v>180</v>
      </c>
      <c r="H99" s="148">
        <v>162</v>
      </c>
      <c r="I99" s="148">
        <v>173</v>
      </c>
      <c r="J99" s="148">
        <v>73</v>
      </c>
      <c r="K99" s="149">
        <v>57</v>
      </c>
    </row>
    <row r="100" spans="1:11">
      <c r="A100" s="124" t="s">
        <v>64</v>
      </c>
      <c r="B100" s="125" t="s">
        <v>25</v>
      </c>
      <c r="C100" s="126" t="str">
        <f>A100&amp;B100</f>
        <v>Manor Drive2018/2019</v>
      </c>
      <c r="D100" s="141">
        <v>0</v>
      </c>
      <c r="E100" s="142">
        <v>0</v>
      </c>
      <c r="F100" s="142">
        <v>0</v>
      </c>
      <c r="G100" s="142">
        <v>0</v>
      </c>
      <c r="H100" s="142">
        <v>0</v>
      </c>
      <c r="I100" s="142">
        <v>0</v>
      </c>
      <c r="J100" s="154">
        <v>0</v>
      </c>
      <c r="K100" s="155">
        <v>0</v>
      </c>
    </row>
    <row r="101" spans="1:11">
      <c r="A101" s="127" t="s">
        <v>64</v>
      </c>
      <c r="B101" s="116" t="s">
        <v>26</v>
      </c>
      <c r="C101" s="114" t="str">
        <f>A101&amp;B101</f>
        <v>Manor Drive2019/2020</v>
      </c>
      <c r="D101" s="108">
        <v>0</v>
      </c>
      <c r="E101" s="101">
        <v>0</v>
      </c>
      <c r="F101" s="101">
        <v>0</v>
      </c>
      <c r="G101" s="101">
        <v>0</v>
      </c>
      <c r="H101" s="101">
        <v>0</v>
      </c>
      <c r="I101" s="101">
        <v>0</v>
      </c>
      <c r="J101" s="102">
        <v>0</v>
      </c>
      <c r="K101" s="131">
        <v>0</v>
      </c>
    </row>
    <row r="102" spans="1:11">
      <c r="A102" s="127" t="s">
        <v>64</v>
      </c>
      <c r="B102" s="116" t="s">
        <v>27</v>
      </c>
      <c r="C102" s="114" t="str">
        <f>A102&amp;B102</f>
        <v>Manor Drive2020/2021</v>
      </c>
      <c r="D102" s="108">
        <v>0</v>
      </c>
      <c r="E102" s="101">
        <v>0</v>
      </c>
      <c r="F102" s="101">
        <v>0</v>
      </c>
      <c r="G102" s="101">
        <v>0</v>
      </c>
      <c r="H102" s="101">
        <v>0</v>
      </c>
      <c r="I102" s="101">
        <v>0</v>
      </c>
      <c r="J102" s="102">
        <v>0</v>
      </c>
      <c r="K102" s="131">
        <v>0</v>
      </c>
    </row>
    <row r="103" spans="1:11">
      <c r="A103" s="128" t="s">
        <v>64</v>
      </c>
      <c r="B103" s="117" t="s">
        <v>28</v>
      </c>
      <c r="C103" s="114" t="str">
        <f>A103&amp;B103</f>
        <v>Manor Drive2021/2022</v>
      </c>
      <c r="D103" s="113">
        <v>0</v>
      </c>
      <c r="E103" s="112">
        <v>0</v>
      </c>
      <c r="F103" s="112">
        <v>0</v>
      </c>
      <c r="G103" s="112">
        <v>0</v>
      </c>
      <c r="H103" s="112">
        <v>0</v>
      </c>
      <c r="I103" s="112">
        <v>0</v>
      </c>
      <c r="J103" s="118">
        <v>0</v>
      </c>
      <c r="K103" s="129">
        <v>0</v>
      </c>
    </row>
    <row r="104" spans="1:11">
      <c r="A104" s="130" t="s">
        <v>64</v>
      </c>
      <c r="B104" s="119" t="s">
        <v>29</v>
      </c>
      <c r="C104" s="114" t="str">
        <f>A104&amp;B104</f>
        <v>Manor Drive2022/2023</v>
      </c>
      <c r="D104" s="108">
        <v>0</v>
      </c>
      <c r="E104" s="111">
        <v>113</v>
      </c>
      <c r="F104" s="111">
        <v>0</v>
      </c>
      <c r="G104" s="111">
        <v>0</v>
      </c>
      <c r="H104" s="111">
        <v>0</v>
      </c>
      <c r="I104" s="111">
        <v>0</v>
      </c>
      <c r="J104" s="111">
        <v>0</v>
      </c>
      <c r="K104" s="132">
        <v>0</v>
      </c>
    </row>
    <row r="105" spans="1:11">
      <c r="A105" s="130" t="s">
        <v>64</v>
      </c>
      <c r="B105" s="119" t="s">
        <v>30</v>
      </c>
      <c r="C105" s="114" t="str">
        <f>A105&amp;B105</f>
        <v>Manor Drive2023/2024</v>
      </c>
      <c r="D105" s="108">
        <v>0</v>
      </c>
      <c r="E105" s="101">
        <v>113</v>
      </c>
      <c r="F105" s="101">
        <v>113</v>
      </c>
      <c r="G105" s="101">
        <v>0</v>
      </c>
      <c r="H105" s="101">
        <v>0</v>
      </c>
      <c r="I105" s="101">
        <v>0</v>
      </c>
      <c r="J105" s="101">
        <v>0</v>
      </c>
      <c r="K105" s="133">
        <v>0</v>
      </c>
    </row>
    <row r="106" spans="1:11">
      <c r="A106" s="130" t="s">
        <v>64</v>
      </c>
      <c r="B106" s="119" t="s">
        <v>31</v>
      </c>
      <c r="C106" s="114" t="str">
        <f>A106&amp;B106</f>
        <v>Manor Drive2024/2025</v>
      </c>
      <c r="D106" s="108">
        <v>0</v>
      </c>
      <c r="E106" s="101">
        <v>113</v>
      </c>
      <c r="F106" s="101">
        <v>113</v>
      </c>
      <c r="G106" s="101">
        <v>113</v>
      </c>
      <c r="H106" s="101">
        <v>0</v>
      </c>
      <c r="I106" s="101">
        <v>0</v>
      </c>
      <c r="J106" s="101">
        <v>0</v>
      </c>
      <c r="K106" s="133">
        <v>0</v>
      </c>
    </row>
    <row r="107" spans="1:11">
      <c r="A107" s="130" t="s">
        <v>64</v>
      </c>
      <c r="B107" s="119" t="s">
        <v>32</v>
      </c>
      <c r="C107" s="114" t="str">
        <f>A107&amp;B107</f>
        <v>Manor Drive2025/2026</v>
      </c>
      <c r="D107" s="108">
        <v>0</v>
      </c>
      <c r="E107" s="101">
        <v>114</v>
      </c>
      <c r="F107" s="101">
        <v>114</v>
      </c>
      <c r="G107" s="101">
        <v>114</v>
      </c>
      <c r="H107" s="101">
        <v>114</v>
      </c>
      <c r="I107" s="101">
        <v>1</v>
      </c>
      <c r="J107" s="101">
        <v>1</v>
      </c>
      <c r="K107" s="133">
        <v>1</v>
      </c>
    </row>
    <row r="108" spans="1:11">
      <c r="A108" s="130" t="s">
        <v>64</v>
      </c>
      <c r="B108" s="119" t="s">
        <v>33</v>
      </c>
      <c r="C108" s="114" t="str">
        <f>A108&amp;B108</f>
        <v>Manor Drive2026/2027</v>
      </c>
      <c r="D108" s="110">
        <v>0</v>
      </c>
      <c r="E108" s="101">
        <v>115</v>
      </c>
      <c r="F108" s="101">
        <v>115</v>
      </c>
      <c r="G108" s="101">
        <v>115</v>
      </c>
      <c r="H108" s="101">
        <v>115</v>
      </c>
      <c r="I108" s="101">
        <v>115</v>
      </c>
      <c r="J108" s="101">
        <v>2</v>
      </c>
      <c r="K108" s="133">
        <v>2</v>
      </c>
    </row>
    <row r="109" spans="1:11">
      <c r="A109" s="130" t="s">
        <v>64</v>
      </c>
      <c r="B109" s="119" t="s">
        <v>34</v>
      </c>
      <c r="C109" s="114" t="str">
        <f>A109&amp;B109</f>
        <v>Manor Drive2027/2028</v>
      </c>
      <c r="D109" s="108">
        <v>0</v>
      </c>
      <c r="E109" s="101">
        <v>115</v>
      </c>
      <c r="F109" s="101">
        <v>115</v>
      </c>
      <c r="G109" s="101">
        <v>115</v>
      </c>
      <c r="H109" s="101">
        <v>115</v>
      </c>
      <c r="I109" s="101">
        <v>115</v>
      </c>
      <c r="J109" s="102">
        <v>2</v>
      </c>
      <c r="K109" s="131">
        <v>2</v>
      </c>
    </row>
    <row r="110" spans="1:11">
      <c r="A110" s="130" t="s">
        <v>64</v>
      </c>
      <c r="B110" s="119" t="s">
        <v>35</v>
      </c>
      <c r="C110" s="114" t="str">
        <f>A110&amp;B110</f>
        <v>Manor Drive2028/2029</v>
      </c>
      <c r="D110" s="108">
        <v>0</v>
      </c>
      <c r="E110" s="122">
        <v>115</v>
      </c>
      <c r="F110" s="122">
        <v>115</v>
      </c>
      <c r="G110" s="122">
        <v>115</v>
      </c>
      <c r="H110" s="122">
        <v>115</v>
      </c>
      <c r="I110" s="122">
        <v>115</v>
      </c>
      <c r="J110" s="122">
        <v>2</v>
      </c>
      <c r="K110" s="109">
        <v>2</v>
      </c>
    </row>
    <row r="111" spans="1:11">
      <c r="A111" s="130" t="s">
        <v>64</v>
      </c>
      <c r="B111" s="119" t="s">
        <v>41</v>
      </c>
      <c r="C111" s="114" t="str">
        <f>A111&amp;B111</f>
        <v>Manor Drive2029/2030</v>
      </c>
      <c r="D111" s="108">
        <v>0</v>
      </c>
      <c r="E111" s="122">
        <v>118</v>
      </c>
      <c r="F111" s="122">
        <v>116</v>
      </c>
      <c r="G111" s="122">
        <v>116</v>
      </c>
      <c r="H111" s="122">
        <v>116</v>
      </c>
      <c r="I111" s="122">
        <v>116</v>
      </c>
      <c r="J111" s="122">
        <v>3</v>
      </c>
      <c r="K111" s="109">
        <v>3</v>
      </c>
    </row>
    <row r="112" spans="1:11">
      <c r="A112" s="130" t="s">
        <v>64</v>
      </c>
      <c r="B112" s="119" t="s">
        <v>56</v>
      </c>
      <c r="C112" s="114" t="str">
        <f>A112&amp;B112</f>
        <v>Manor Drive2030/2031</v>
      </c>
      <c r="D112" s="108">
        <v>0</v>
      </c>
      <c r="E112" s="122">
        <v>119</v>
      </c>
      <c r="F112" s="122">
        <v>119</v>
      </c>
      <c r="G112" s="122">
        <v>117</v>
      </c>
      <c r="H112" s="122">
        <v>117</v>
      </c>
      <c r="I112" s="122">
        <v>117</v>
      </c>
      <c r="J112" s="122">
        <v>4</v>
      </c>
      <c r="K112" s="109">
        <v>4</v>
      </c>
    </row>
    <row r="113" spans="1:11" ht="15.75" thickBot="1">
      <c r="A113" s="134" t="s">
        <v>64</v>
      </c>
      <c r="B113" s="135" t="s">
        <v>63</v>
      </c>
      <c r="C113" s="136" t="str">
        <f>A113&amp;B113</f>
        <v>Manor Drive2031/2032</v>
      </c>
      <c r="D113" s="137"/>
      <c r="E113" s="156">
        <v>121</v>
      </c>
      <c r="F113" s="156">
        <v>121</v>
      </c>
      <c r="G113" s="156">
        <v>121</v>
      </c>
      <c r="H113" s="156">
        <v>119</v>
      </c>
      <c r="I113" s="156">
        <v>119</v>
      </c>
      <c r="J113" s="156">
        <v>6</v>
      </c>
      <c r="K113" s="157">
        <v>6</v>
      </c>
    </row>
    <row r="114" spans="1:11">
      <c r="A114" s="124" t="s">
        <v>53</v>
      </c>
      <c r="B114" s="125" t="s">
        <v>25</v>
      </c>
      <c r="C114" s="126" t="str">
        <f>A114&amp;B114</f>
        <v>Nene Park Academy2018/2019</v>
      </c>
      <c r="D114" s="141">
        <v>329</v>
      </c>
      <c r="E114" s="142">
        <v>238</v>
      </c>
      <c r="F114" s="142">
        <v>205</v>
      </c>
      <c r="G114" s="142">
        <v>196</v>
      </c>
      <c r="H114" s="142">
        <v>178</v>
      </c>
      <c r="I114" s="142">
        <v>172</v>
      </c>
      <c r="J114" s="154">
        <v>107</v>
      </c>
      <c r="K114" s="155">
        <v>98</v>
      </c>
    </row>
    <row r="115" spans="1:11">
      <c r="A115" s="127" t="s">
        <v>53</v>
      </c>
      <c r="B115" s="116" t="s">
        <v>26</v>
      </c>
      <c r="C115" s="114" t="str">
        <f>A115&amp;B115</f>
        <v>Nene Park Academy2019/2020</v>
      </c>
      <c r="D115" s="108">
        <v>340</v>
      </c>
      <c r="E115" s="101">
        <v>235</v>
      </c>
      <c r="F115" s="101">
        <v>231</v>
      </c>
      <c r="G115" s="101">
        <v>209</v>
      </c>
      <c r="H115" s="101">
        <v>190</v>
      </c>
      <c r="I115" s="101">
        <v>169</v>
      </c>
      <c r="J115" s="102">
        <v>83</v>
      </c>
      <c r="K115" s="131">
        <v>88</v>
      </c>
    </row>
    <row r="116" spans="1:11">
      <c r="A116" s="127" t="s">
        <v>53</v>
      </c>
      <c r="B116" s="116" t="s">
        <v>27</v>
      </c>
      <c r="C116" s="114" t="str">
        <f>A116&amp;B116</f>
        <v>Nene Park Academy2020/2021</v>
      </c>
      <c r="D116" s="108">
        <v>321</v>
      </c>
      <c r="E116" s="101">
        <v>237</v>
      </c>
      <c r="F116" s="101">
        <v>230</v>
      </c>
      <c r="G116" s="101">
        <v>236</v>
      </c>
      <c r="H116" s="101">
        <v>195</v>
      </c>
      <c r="I116" s="101">
        <v>183</v>
      </c>
      <c r="J116" s="102">
        <v>119</v>
      </c>
      <c r="K116" s="131">
        <v>79</v>
      </c>
    </row>
    <row r="117" spans="1:11">
      <c r="A117" s="128" t="s">
        <v>53</v>
      </c>
      <c r="B117" s="117" t="s">
        <v>28</v>
      </c>
      <c r="C117" s="114" t="str">
        <f>A117&amp;B117</f>
        <v>Nene Park Academy2021/2022</v>
      </c>
      <c r="D117" s="113">
        <v>324</v>
      </c>
      <c r="E117" s="123">
        <v>239</v>
      </c>
      <c r="F117" s="123">
        <v>239</v>
      </c>
      <c r="G117" s="123">
        <v>237</v>
      </c>
      <c r="H117" s="123">
        <v>224</v>
      </c>
      <c r="I117" s="123">
        <v>190</v>
      </c>
      <c r="J117" s="123">
        <v>104</v>
      </c>
      <c r="K117" s="152">
        <v>110</v>
      </c>
    </row>
    <row r="118" spans="1:11">
      <c r="A118" s="130" t="s">
        <v>53</v>
      </c>
      <c r="B118" s="119" t="s">
        <v>29</v>
      </c>
      <c r="C118" s="114" t="str">
        <f>A118&amp;B118</f>
        <v>Nene Park Academy2022/2023</v>
      </c>
      <c r="D118" s="108">
        <v>312</v>
      </c>
      <c r="E118" s="122">
        <v>241</v>
      </c>
      <c r="F118" s="122">
        <v>238</v>
      </c>
      <c r="G118" s="122">
        <v>246</v>
      </c>
      <c r="H118" s="122">
        <v>226</v>
      </c>
      <c r="I118" s="122">
        <v>219</v>
      </c>
      <c r="J118" s="122">
        <v>114</v>
      </c>
      <c r="K118" s="109">
        <v>108</v>
      </c>
    </row>
    <row r="119" spans="1:11">
      <c r="A119" s="130" t="s">
        <v>53</v>
      </c>
      <c r="B119" s="119" t="s">
        <v>30</v>
      </c>
      <c r="C119" s="114" t="str">
        <f>A119&amp;B119</f>
        <v>Nene Park Academy2023/2024</v>
      </c>
      <c r="D119" s="110">
        <v>329</v>
      </c>
      <c r="E119" s="122">
        <v>234</v>
      </c>
      <c r="F119" s="122">
        <v>242</v>
      </c>
      <c r="G119" s="122">
        <v>247</v>
      </c>
      <c r="H119" s="122">
        <v>237</v>
      </c>
      <c r="I119" s="122">
        <v>223</v>
      </c>
      <c r="J119" s="122">
        <v>134</v>
      </c>
      <c r="K119" s="109">
        <v>106</v>
      </c>
    </row>
    <row r="120" spans="1:11">
      <c r="A120" s="130" t="s">
        <v>53</v>
      </c>
      <c r="B120" s="119" t="s">
        <v>31</v>
      </c>
      <c r="C120" s="114" t="str">
        <f>A120&amp;B120</f>
        <v>Nene Park Academy2024/2025</v>
      </c>
      <c r="D120" s="108">
        <v>318</v>
      </c>
      <c r="E120" s="122">
        <v>249</v>
      </c>
      <c r="F120" s="122">
        <v>235</v>
      </c>
      <c r="G120" s="122">
        <v>251</v>
      </c>
      <c r="H120" s="122">
        <v>238</v>
      </c>
      <c r="I120" s="122">
        <v>234</v>
      </c>
      <c r="J120" s="122">
        <v>137</v>
      </c>
      <c r="K120" s="109">
        <v>124</v>
      </c>
    </row>
    <row r="121" spans="1:11">
      <c r="A121" s="130" t="s">
        <v>53</v>
      </c>
      <c r="B121" s="119" t="s">
        <v>32</v>
      </c>
      <c r="C121" s="114" t="str">
        <f>A121&amp;B121</f>
        <v>Nene Park Academy2025/2026</v>
      </c>
      <c r="D121" s="108">
        <v>316</v>
      </c>
      <c r="E121" s="122">
        <v>242</v>
      </c>
      <c r="F121" s="122">
        <v>248</v>
      </c>
      <c r="G121" s="122">
        <v>242</v>
      </c>
      <c r="H121" s="122">
        <v>240</v>
      </c>
      <c r="I121" s="122">
        <v>233</v>
      </c>
      <c r="J121" s="122">
        <v>143</v>
      </c>
      <c r="K121" s="109">
        <v>125</v>
      </c>
    </row>
    <row r="122" spans="1:11">
      <c r="A122" s="130" t="s">
        <v>53</v>
      </c>
      <c r="B122" s="119" t="s">
        <v>33</v>
      </c>
      <c r="C122" s="114" t="str">
        <f>A122&amp;B122</f>
        <v>Nene Park Academy2026/2027</v>
      </c>
      <c r="D122" s="108">
        <v>274</v>
      </c>
      <c r="E122" s="122">
        <v>242</v>
      </c>
      <c r="F122" s="122">
        <v>241</v>
      </c>
      <c r="G122" s="122">
        <v>255</v>
      </c>
      <c r="H122" s="122">
        <v>231</v>
      </c>
      <c r="I122" s="122">
        <v>235</v>
      </c>
      <c r="J122" s="122">
        <v>143</v>
      </c>
      <c r="K122" s="109">
        <v>130</v>
      </c>
    </row>
    <row r="123" spans="1:11">
      <c r="A123" s="130" t="s">
        <v>53</v>
      </c>
      <c r="B123" s="119" t="s">
        <v>34</v>
      </c>
      <c r="C123" s="114" t="str">
        <f>A123&amp;B123</f>
        <v>Nene Park Academy2027/2028</v>
      </c>
      <c r="D123" s="108">
        <v>292</v>
      </c>
      <c r="E123" s="122">
        <v>212</v>
      </c>
      <c r="F123" s="122">
        <v>240</v>
      </c>
      <c r="G123" s="122">
        <v>247</v>
      </c>
      <c r="H123" s="122">
        <v>243</v>
      </c>
      <c r="I123" s="122">
        <v>225</v>
      </c>
      <c r="J123" s="122">
        <v>143</v>
      </c>
      <c r="K123" s="109">
        <v>130</v>
      </c>
    </row>
    <row r="124" spans="1:11">
      <c r="A124" s="130" t="s">
        <v>53</v>
      </c>
      <c r="B124" s="119" t="s">
        <v>35</v>
      </c>
      <c r="C124" s="114" t="str">
        <f>A124&amp;B124</f>
        <v>Nene Park Academy2028/2029</v>
      </c>
      <c r="D124" s="108">
        <v>267</v>
      </c>
      <c r="E124" s="122">
        <v>226</v>
      </c>
      <c r="F124" s="122">
        <v>209</v>
      </c>
      <c r="G124" s="122">
        <v>245</v>
      </c>
      <c r="H124" s="122">
        <v>234</v>
      </c>
      <c r="I124" s="122">
        <v>236</v>
      </c>
      <c r="J124" s="122">
        <v>136</v>
      </c>
      <c r="K124" s="109">
        <v>129</v>
      </c>
    </row>
    <row r="125" spans="1:11">
      <c r="A125" s="130" t="s">
        <v>53</v>
      </c>
      <c r="B125" s="119" t="s">
        <v>41</v>
      </c>
      <c r="C125" s="114" t="str">
        <f>A125&amp;B125</f>
        <v>Nene Park Academy2029/2030</v>
      </c>
      <c r="D125" s="108">
        <v>234</v>
      </c>
      <c r="E125" s="122">
        <v>211</v>
      </c>
      <c r="F125" s="122">
        <v>223</v>
      </c>
      <c r="G125" s="122">
        <v>214</v>
      </c>
      <c r="H125" s="122">
        <v>232</v>
      </c>
      <c r="I125" s="122">
        <v>227</v>
      </c>
      <c r="J125" s="122">
        <v>143</v>
      </c>
      <c r="K125" s="109">
        <v>122</v>
      </c>
    </row>
    <row r="126" spans="1:11">
      <c r="A126" s="130" t="s">
        <v>53</v>
      </c>
      <c r="B126" s="119" t="s">
        <v>56</v>
      </c>
      <c r="C126" s="114" t="str">
        <f>A126&amp;B126</f>
        <v>Nene Park Academy2030/2031</v>
      </c>
      <c r="D126" s="108">
        <v>234</v>
      </c>
      <c r="E126" s="122">
        <v>186</v>
      </c>
      <c r="F126" s="122">
        <v>208</v>
      </c>
      <c r="G126" s="122">
        <v>228</v>
      </c>
      <c r="H126" s="122">
        <v>201</v>
      </c>
      <c r="I126" s="122">
        <v>225</v>
      </c>
      <c r="J126" s="122">
        <v>137</v>
      </c>
      <c r="K126" s="109">
        <v>128</v>
      </c>
    </row>
    <row r="127" spans="1:11" ht="15.75" thickBot="1">
      <c r="A127" s="134" t="s">
        <v>53</v>
      </c>
      <c r="B127" s="135" t="s">
        <v>63</v>
      </c>
      <c r="C127" s="136" t="str">
        <f>A127&amp;B127</f>
        <v>Nene Park Academy2031/2032</v>
      </c>
      <c r="D127" s="137"/>
      <c r="E127" s="156">
        <v>198</v>
      </c>
      <c r="F127" s="156">
        <v>183</v>
      </c>
      <c r="G127" s="156">
        <v>213</v>
      </c>
      <c r="H127" s="156">
        <v>215</v>
      </c>
      <c r="I127" s="156">
        <v>194</v>
      </c>
      <c r="J127" s="156">
        <v>135</v>
      </c>
      <c r="K127" s="157">
        <v>123</v>
      </c>
    </row>
    <row r="128" spans="1:11">
      <c r="A128" s="124" t="s">
        <v>54</v>
      </c>
      <c r="B128" s="125" t="s">
        <v>25</v>
      </c>
      <c r="C128" s="126" t="str">
        <f>A128&amp;B128</f>
        <v>Ormiston Bushfield Academy2018/2019</v>
      </c>
      <c r="D128" s="141">
        <v>329</v>
      </c>
      <c r="E128" s="150">
        <v>177</v>
      </c>
      <c r="F128" s="150">
        <v>154</v>
      </c>
      <c r="G128" s="150">
        <v>153</v>
      </c>
      <c r="H128" s="150">
        <v>144</v>
      </c>
      <c r="I128" s="150">
        <v>143</v>
      </c>
      <c r="J128" s="150">
        <v>64</v>
      </c>
      <c r="K128" s="151">
        <v>69</v>
      </c>
    </row>
    <row r="129" spans="1:11">
      <c r="A129" s="127" t="s">
        <v>54</v>
      </c>
      <c r="B129" s="116" t="s">
        <v>26</v>
      </c>
      <c r="C129" s="114" t="str">
        <f>A129&amp;B129</f>
        <v>Ormiston Bushfield Academy2019/2020</v>
      </c>
      <c r="D129" s="108">
        <v>340</v>
      </c>
      <c r="E129" s="101">
        <v>203</v>
      </c>
      <c r="F129" s="101">
        <v>177</v>
      </c>
      <c r="G129" s="101">
        <v>150</v>
      </c>
      <c r="H129" s="101">
        <v>148</v>
      </c>
      <c r="I129" s="101">
        <v>142</v>
      </c>
      <c r="J129" s="102">
        <v>72</v>
      </c>
      <c r="K129" s="131">
        <v>60</v>
      </c>
    </row>
    <row r="130" spans="1:11">
      <c r="A130" s="127" t="s">
        <v>54</v>
      </c>
      <c r="B130" s="116" t="s">
        <v>27</v>
      </c>
      <c r="C130" s="114" t="str">
        <f>A130&amp;B130</f>
        <v>Ormiston Bushfield Academy2020/2021</v>
      </c>
      <c r="D130" s="108">
        <v>321</v>
      </c>
      <c r="E130" s="122">
        <v>210</v>
      </c>
      <c r="F130" s="122">
        <v>201</v>
      </c>
      <c r="G130" s="122">
        <v>170</v>
      </c>
      <c r="H130" s="122">
        <v>144</v>
      </c>
      <c r="I130" s="122">
        <v>143</v>
      </c>
      <c r="J130" s="122">
        <v>69</v>
      </c>
      <c r="K130" s="109">
        <v>67</v>
      </c>
    </row>
    <row r="131" spans="1:11">
      <c r="A131" s="128" t="s">
        <v>54</v>
      </c>
      <c r="B131" s="117" t="s">
        <v>28</v>
      </c>
      <c r="C131" s="114" t="str">
        <f>A131&amp;B131</f>
        <v>Ormiston Bushfield Academy2021/2022</v>
      </c>
      <c r="D131" s="113">
        <v>324</v>
      </c>
      <c r="E131" s="123">
        <v>208</v>
      </c>
      <c r="F131" s="123">
        <v>209</v>
      </c>
      <c r="G131" s="123">
        <v>191</v>
      </c>
      <c r="H131" s="123">
        <v>169</v>
      </c>
      <c r="I131" s="123">
        <v>143</v>
      </c>
      <c r="J131" s="123">
        <v>70</v>
      </c>
      <c r="K131" s="152">
        <v>63</v>
      </c>
    </row>
    <row r="132" spans="1:11">
      <c r="A132" s="130" t="s">
        <v>54</v>
      </c>
      <c r="B132" s="119" t="s">
        <v>29</v>
      </c>
      <c r="C132" s="114" t="str">
        <f>A132&amp;B132</f>
        <v>Ormiston Bushfield Academy2022/2023</v>
      </c>
      <c r="D132" s="110">
        <v>312</v>
      </c>
      <c r="E132" s="122">
        <v>210</v>
      </c>
      <c r="F132" s="122">
        <v>207</v>
      </c>
      <c r="G132" s="122">
        <v>201</v>
      </c>
      <c r="H132" s="122">
        <v>188</v>
      </c>
      <c r="I132" s="122">
        <v>166</v>
      </c>
      <c r="J132" s="122">
        <v>66</v>
      </c>
      <c r="K132" s="109">
        <v>64</v>
      </c>
    </row>
    <row r="133" spans="1:11">
      <c r="A133" s="130" t="s">
        <v>54</v>
      </c>
      <c r="B133" s="119" t="s">
        <v>30</v>
      </c>
      <c r="C133" s="114" t="str">
        <f>A133&amp;B133</f>
        <v>Ormiston Bushfield Academy2023/2024</v>
      </c>
      <c r="D133" s="108">
        <v>329</v>
      </c>
      <c r="E133" s="122">
        <v>201</v>
      </c>
      <c r="F133" s="122">
        <v>210</v>
      </c>
      <c r="G133" s="122">
        <v>200</v>
      </c>
      <c r="H133" s="122">
        <v>199</v>
      </c>
      <c r="I133" s="122">
        <v>186</v>
      </c>
      <c r="J133" s="122">
        <v>78</v>
      </c>
      <c r="K133" s="109">
        <v>62</v>
      </c>
    </row>
    <row r="134" spans="1:11">
      <c r="A134" s="130" t="s">
        <v>54</v>
      </c>
      <c r="B134" s="119" t="s">
        <v>31</v>
      </c>
      <c r="C134" s="114" t="str">
        <f>A134&amp;B134</f>
        <v>Ormiston Bushfield Academy2024/2025</v>
      </c>
      <c r="D134" s="108">
        <v>318</v>
      </c>
      <c r="E134" s="122">
        <v>214</v>
      </c>
      <c r="F134" s="122">
        <v>202</v>
      </c>
      <c r="G134" s="122">
        <v>204</v>
      </c>
      <c r="H134" s="122">
        <v>199</v>
      </c>
      <c r="I134" s="122">
        <v>198</v>
      </c>
      <c r="J134" s="122">
        <v>89</v>
      </c>
      <c r="K134" s="109">
        <v>74</v>
      </c>
    </row>
    <row r="135" spans="1:11">
      <c r="A135" s="130" t="s">
        <v>54</v>
      </c>
      <c r="B135" s="119" t="s">
        <v>32</v>
      </c>
      <c r="C135" s="114" t="str">
        <f>A135&amp;B135</f>
        <v>Ormiston Bushfield Academy2025/2026</v>
      </c>
      <c r="D135" s="108">
        <v>316</v>
      </c>
      <c r="E135" s="122">
        <v>209</v>
      </c>
      <c r="F135" s="122">
        <v>215</v>
      </c>
      <c r="G135" s="122">
        <v>196</v>
      </c>
      <c r="H135" s="122">
        <v>203</v>
      </c>
      <c r="I135" s="122">
        <v>198</v>
      </c>
      <c r="J135" s="122">
        <v>96</v>
      </c>
      <c r="K135" s="109">
        <v>85</v>
      </c>
    </row>
    <row r="136" spans="1:11">
      <c r="A136" s="130" t="s">
        <v>54</v>
      </c>
      <c r="B136" s="119" t="s">
        <v>33</v>
      </c>
      <c r="C136" s="114" t="str">
        <f>A136&amp;B136</f>
        <v>Ormiston Bushfield Academy2026/2027</v>
      </c>
      <c r="D136" s="108">
        <v>274</v>
      </c>
      <c r="E136" s="122">
        <v>211</v>
      </c>
      <c r="F136" s="122">
        <v>212</v>
      </c>
      <c r="G136" s="122">
        <v>211</v>
      </c>
      <c r="H136" s="122">
        <v>197</v>
      </c>
      <c r="I136" s="122">
        <v>204</v>
      </c>
      <c r="J136" s="122">
        <v>99</v>
      </c>
      <c r="K136" s="109">
        <v>93</v>
      </c>
    </row>
    <row r="137" spans="1:11">
      <c r="A137" s="130" t="s">
        <v>54</v>
      </c>
      <c r="B137" s="119" t="s">
        <v>34</v>
      </c>
      <c r="C137" s="114" t="str">
        <f>A137&amp;B137</f>
        <v>Ormiston Bushfield Academy2027/2028</v>
      </c>
      <c r="D137" s="108">
        <v>292</v>
      </c>
      <c r="E137" s="122">
        <v>187</v>
      </c>
      <c r="F137" s="122">
        <v>213</v>
      </c>
      <c r="G137" s="122">
        <v>207</v>
      </c>
      <c r="H137" s="122">
        <v>211</v>
      </c>
      <c r="I137" s="122">
        <v>197</v>
      </c>
      <c r="J137" s="122">
        <v>103</v>
      </c>
      <c r="K137" s="109">
        <v>95</v>
      </c>
    </row>
    <row r="138" spans="1:11">
      <c r="A138" s="130" t="s">
        <v>54</v>
      </c>
      <c r="B138" s="119" t="s">
        <v>35</v>
      </c>
      <c r="C138" s="114" t="str">
        <f>A138&amp;B138</f>
        <v>Ormiston Bushfield Academy2028/2029</v>
      </c>
      <c r="D138" s="108">
        <v>267</v>
      </c>
      <c r="E138" s="122">
        <v>204</v>
      </c>
      <c r="F138" s="122">
        <v>190</v>
      </c>
      <c r="G138" s="122">
        <v>209</v>
      </c>
      <c r="H138" s="122">
        <v>208</v>
      </c>
      <c r="I138" s="122">
        <v>212</v>
      </c>
      <c r="J138" s="122">
        <v>102</v>
      </c>
      <c r="K138" s="109">
        <v>100</v>
      </c>
    </row>
    <row r="139" spans="1:11">
      <c r="A139" s="130" t="s">
        <v>54</v>
      </c>
      <c r="B139" s="119" t="s">
        <v>41</v>
      </c>
      <c r="C139" s="114" t="str">
        <f>A139&amp;B139</f>
        <v>Ormiston Bushfield Academy2029/2030</v>
      </c>
      <c r="D139" s="108">
        <v>234</v>
      </c>
      <c r="E139" s="122">
        <v>200</v>
      </c>
      <c r="F139" s="122">
        <v>210</v>
      </c>
      <c r="G139" s="122">
        <v>189</v>
      </c>
      <c r="H139" s="122">
        <v>213</v>
      </c>
      <c r="I139" s="122">
        <v>212</v>
      </c>
      <c r="J139" s="122">
        <v>114</v>
      </c>
      <c r="K139" s="109">
        <v>103</v>
      </c>
    </row>
    <row r="140" spans="1:11">
      <c r="A140" s="130" t="s">
        <v>54</v>
      </c>
      <c r="B140" s="119" t="s">
        <v>56</v>
      </c>
      <c r="C140" s="114" t="str">
        <f>A140&amp;B140</f>
        <v>Ormiston Bushfield Academy2030/2031</v>
      </c>
      <c r="D140" s="108">
        <v>234</v>
      </c>
      <c r="E140" s="122">
        <v>188</v>
      </c>
      <c r="F140" s="122">
        <v>206</v>
      </c>
      <c r="G140" s="122">
        <v>209</v>
      </c>
      <c r="H140" s="122">
        <v>193</v>
      </c>
      <c r="I140" s="122">
        <v>217</v>
      </c>
      <c r="J140" s="122">
        <v>118</v>
      </c>
      <c r="K140" s="109">
        <v>114</v>
      </c>
    </row>
    <row r="141" spans="1:11" ht="15.75" thickBot="1">
      <c r="A141" s="134" t="s">
        <v>54</v>
      </c>
      <c r="B141" s="135" t="s">
        <v>63</v>
      </c>
      <c r="C141" s="136" t="str">
        <f>A141&amp;B141</f>
        <v>Ormiston Bushfield Academy2031/2032</v>
      </c>
      <c r="D141" s="137"/>
      <c r="E141" s="156">
        <v>208</v>
      </c>
      <c r="F141" s="156">
        <v>194</v>
      </c>
      <c r="G141" s="156">
        <v>205</v>
      </c>
      <c r="H141" s="156">
        <v>213</v>
      </c>
      <c r="I141" s="156">
        <v>197</v>
      </c>
      <c r="J141" s="156">
        <v>124</v>
      </c>
      <c r="K141" s="157">
        <v>119</v>
      </c>
    </row>
    <row r="142" spans="1:11">
      <c r="A142" s="124" t="s">
        <v>50</v>
      </c>
      <c r="B142" s="125" t="s">
        <v>25</v>
      </c>
      <c r="C142" s="126" t="str">
        <f>A142&amp;B142</f>
        <v>Queen Katharine Academy2018/2019</v>
      </c>
      <c r="D142" s="141">
        <v>418</v>
      </c>
      <c r="E142" s="142">
        <v>209</v>
      </c>
      <c r="F142" s="142">
        <v>139</v>
      </c>
      <c r="G142" s="142">
        <v>137</v>
      </c>
      <c r="H142" s="142">
        <v>134</v>
      </c>
      <c r="I142" s="142">
        <v>109</v>
      </c>
      <c r="J142" s="142">
        <v>170</v>
      </c>
      <c r="K142" s="143">
        <v>106</v>
      </c>
    </row>
    <row r="143" spans="1:11">
      <c r="A143" s="127" t="s">
        <v>50</v>
      </c>
      <c r="B143" s="116" t="s">
        <v>26</v>
      </c>
      <c r="C143" s="114" t="str">
        <f>A143&amp;B143</f>
        <v>Queen Katharine Academy2019/2020</v>
      </c>
      <c r="D143" s="108">
        <v>432</v>
      </c>
      <c r="E143" s="101">
        <v>241</v>
      </c>
      <c r="F143" s="101">
        <v>201</v>
      </c>
      <c r="G143" s="101">
        <v>139</v>
      </c>
      <c r="H143" s="101">
        <v>138</v>
      </c>
      <c r="I143" s="101">
        <v>126</v>
      </c>
      <c r="J143" s="101">
        <v>187</v>
      </c>
      <c r="K143" s="133">
        <v>112</v>
      </c>
    </row>
    <row r="144" spans="1:11">
      <c r="A144" s="127" t="s">
        <v>50</v>
      </c>
      <c r="B144" s="116" t="s">
        <v>27</v>
      </c>
      <c r="C144" s="114" t="str">
        <f>A144&amp;B144</f>
        <v>Queen Katharine Academy2020/2021</v>
      </c>
      <c r="D144" s="108">
        <v>404</v>
      </c>
      <c r="E144" s="101">
        <v>261</v>
      </c>
      <c r="F144" s="101">
        <v>237</v>
      </c>
      <c r="G144" s="101">
        <v>199</v>
      </c>
      <c r="H144" s="101">
        <v>133</v>
      </c>
      <c r="I144" s="101">
        <v>130</v>
      </c>
      <c r="J144" s="101">
        <v>214</v>
      </c>
      <c r="K144" s="133">
        <v>93</v>
      </c>
    </row>
    <row r="145" spans="1:11">
      <c r="A145" s="128" t="s">
        <v>50</v>
      </c>
      <c r="B145" s="117" t="s">
        <v>28</v>
      </c>
      <c r="C145" s="114" t="str">
        <f>A145&amp;B145</f>
        <v>Queen Katharine Academy2021/2022</v>
      </c>
      <c r="D145" s="113">
        <v>415</v>
      </c>
      <c r="E145" s="112">
        <v>287</v>
      </c>
      <c r="F145" s="112">
        <v>265</v>
      </c>
      <c r="G145" s="112">
        <v>242</v>
      </c>
      <c r="H145" s="112">
        <v>194</v>
      </c>
      <c r="I145" s="112">
        <v>137</v>
      </c>
      <c r="J145" s="118">
        <v>195</v>
      </c>
      <c r="K145" s="129">
        <v>131</v>
      </c>
    </row>
    <row r="146" spans="1:11">
      <c r="A146" s="130" t="s">
        <v>50</v>
      </c>
      <c r="B146" s="119" t="s">
        <v>29</v>
      </c>
      <c r="C146" s="114" t="str">
        <f>A146&amp;B146</f>
        <v>Queen Katharine Academy2022/2023</v>
      </c>
      <c r="D146" s="108">
        <v>418</v>
      </c>
      <c r="E146" s="101">
        <v>271</v>
      </c>
      <c r="F146" s="101">
        <v>287</v>
      </c>
      <c r="G146" s="101">
        <v>268</v>
      </c>
      <c r="H146" s="101">
        <v>239</v>
      </c>
      <c r="I146" s="101">
        <v>193</v>
      </c>
      <c r="J146" s="102">
        <v>194</v>
      </c>
      <c r="K146" s="131">
        <v>127</v>
      </c>
    </row>
    <row r="147" spans="1:11">
      <c r="A147" s="130" t="s">
        <v>50</v>
      </c>
      <c r="B147" s="119" t="s">
        <v>30</v>
      </c>
      <c r="C147" s="114" t="str">
        <f>A147&amp;B147</f>
        <v>Queen Katharine Academy2023/2024</v>
      </c>
      <c r="D147" s="108">
        <v>419</v>
      </c>
      <c r="E147" s="101">
        <v>275</v>
      </c>
      <c r="F147" s="101">
        <v>271</v>
      </c>
      <c r="G147" s="101">
        <v>290</v>
      </c>
      <c r="H147" s="101">
        <v>265</v>
      </c>
      <c r="I147" s="101">
        <v>238</v>
      </c>
      <c r="J147" s="102">
        <v>192</v>
      </c>
      <c r="K147" s="131">
        <v>116</v>
      </c>
    </row>
    <row r="148" spans="1:11">
      <c r="A148" s="130" t="s">
        <v>50</v>
      </c>
      <c r="B148" s="119" t="s">
        <v>31</v>
      </c>
      <c r="C148" s="114" t="str">
        <f>A148&amp;B148</f>
        <v>Queen Katharine Academy2024/2025</v>
      </c>
      <c r="D148" s="108">
        <v>383</v>
      </c>
      <c r="E148" s="101">
        <v>276</v>
      </c>
      <c r="F148" s="101">
        <v>275</v>
      </c>
      <c r="G148" s="101">
        <v>274</v>
      </c>
      <c r="H148" s="101">
        <v>287</v>
      </c>
      <c r="I148" s="101">
        <v>264</v>
      </c>
      <c r="J148" s="102">
        <v>193</v>
      </c>
      <c r="K148" s="131">
        <v>115</v>
      </c>
    </row>
    <row r="149" spans="1:11">
      <c r="A149" s="130" t="s">
        <v>50</v>
      </c>
      <c r="B149" s="119" t="s">
        <v>32</v>
      </c>
      <c r="C149" s="114" t="str">
        <f>A149&amp;B149</f>
        <v>Queen Katharine Academy2025/2026</v>
      </c>
      <c r="D149" s="108">
        <v>385</v>
      </c>
      <c r="E149" s="101">
        <v>255</v>
      </c>
      <c r="F149" s="101">
        <v>276</v>
      </c>
      <c r="G149" s="101">
        <v>278</v>
      </c>
      <c r="H149" s="101">
        <v>271</v>
      </c>
      <c r="I149" s="101">
        <v>286</v>
      </c>
      <c r="J149" s="102">
        <v>372</v>
      </c>
      <c r="K149" s="131">
        <v>116</v>
      </c>
    </row>
    <row r="150" spans="1:11">
      <c r="A150" s="130" t="s">
        <v>50</v>
      </c>
      <c r="B150" s="119" t="s">
        <v>33</v>
      </c>
      <c r="C150" s="114" t="str">
        <f>A150&amp;B150</f>
        <v>Queen Katharine Academy2026/2027</v>
      </c>
      <c r="D150" s="108">
        <v>385</v>
      </c>
      <c r="E150" s="111">
        <v>257</v>
      </c>
      <c r="F150" s="111">
        <v>254</v>
      </c>
      <c r="G150" s="111">
        <v>278</v>
      </c>
      <c r="H150" s="111">
        <v>274</v>
      </c>
      <c r="I150" s="111">
        <v>269</v>
      </c>
      <c r="J150" s="111">
        <v>401</v>
      </c>
      <c r="K150" s="132">
        <v>221</v>
      </c>
    </row>
    <row r="151" spans="1:11">
      <c r="A151" s="130" t="s">
        <v>50</v>
      </c>
      <c r="B151" s="119" t="s">
        <v>34</v>
      </c>
      <c r="C151" s="114" t="str">
        <f>A151&amp;B151</f>
        <v>Queen Katharine Academy2027/2028</v>
      </c>
      <c r="D151" s="110">
        <v>353</v>
      </c>
      <c r="E151" s="111">
        <v>258</v>
      </c>
      <c r="F151" s="111">
        <v>255</v>
      </c>
      <c r="G151" s="111">
        <v>255</v>
      </c>
      <c r="H151" s="111">
        <v>273</v>
      </c>
      <c r="I151" s="111">
        <v>271</v>
      </c>
      <c r="J151" s="111">
        <v>376</v>
      </c>
      <c r="K151" s="132">
        <v>237</v>
      </c>
    </row>
    <row r="152" spans="1:11">
      <c r="A152" s="130" t="s">
        <v>50</v>
      </c>
      <c r="B152" s="119" t="s">
        <v>35</v>
      </c>
      <c r="C152" s="114" t="str">
        <f>A152&amp;B152</f>
        <v>Queen Katharine Academy2028/2029</v>
      </c>
      <c r="D152" s="108">
        <v>370</v>
      </c>
      <c r="E152" s="111">
        <v>236</v>
      </c>
      <c r="F152" s="111">
        <v>256</v>
      </c>
      <c r="G152" s="111">
        <v>256</v>
      </c>
      <c r="H152" s="111">
        <v>250</v>
      </c>
      <c r="I152" s="111">
        <v>270</v>
      </c>
      <c r="J152" s="111">
        <v>380</v>
      </c>
      <c r="K152" s="132">
        <v>222</v>
      </c>
    </row>
    <row r="153" spans="1:11">
      <c r="A153" s="130" t="s">
        <v>50</v>
      </c>
      <c r="B153" s="119" t="s">
        <v>41</v>
      </c>
      <c r="C153" s="114" t="str">
        <f>A153&amp;B153</f>
        <v>Queen Katharine Academy2029/2030</v>
      </c>
      <c r="D153" s="108">
        <v>337</v>
      </c>
      <c r="E153" s="101">
        <v>247</v>
      </c>
      <c r="F153" s="101">
        <v>234</v>
      </c>
      <c r="G153" s="101">
        <v>257</v>
      </c>
      <c r="H153" s="101">
        <v>251</v>
      </c>
      <c r="I153" s="101">
        <v>247</v>
      </c>
      <c r="J153" s="101">
        <v>379</v>
      </c>
      <c r="K153" s="133">
        <v>224</v>
      </c>
    </row>
    <row r="154" spans="1:11">
      <c r="A154" s="130" t="s">
        <v>50</v>
      </c>
      <c r="B154" s="119" t="s">
        <v>56</v>
      </c>
      <c r="C154" s="114" t="str">
        <f>A154&amp;B154</f>
        <v>Queen Katharine Academy2030/2031</v>
      </c>
      <c r="D154" s="108">
        <v>337</v>
      </c>
      <c r="E154" s="101">
        <v>225</v>
      </c>
      <c r="F154" s="101">
        <v>245</v>
      </c>
      <c r="G154" s="101">
        <v>235</v>
      </c>
      <c r="H154" s="101">
        <v>252</v>
      </c>
      <c r="I154" s="101">
        <v>248</v>
      </c>
      <c r="J154" s="102">
        <v>346</v>
      </c>
      <c r="K154" s="131">
        <v>223</v>
      </c>
    </row>
    <row r="155" spans="1:11" ht="15.75" thickBot="1">
      <c r="A155" s="134" t="s">
        <v>50</v>
      </c>
      <c r="B155" s="135" t="s">
        <v>63</v>
      </c>
      <c r="C155" s="136" t="str">
        <f>A155&amp;B155</f>
        <v>Queen Katharine Academy2031/2032</v>
      </c>
      <c r="D155" s="137"/>
      <c r="E155" s="138">
        <v>239</v>
      </c>
      <c r="F155" s="138">
        <v>223</v>
      </c>
      <c r="G155" s="138">
        <v>246</v>
      </c>
      <c r="H155" s="138">
        <v>230</v>
      </c>
      <c r="I155" s="138">
        <v>249</v>
      </c>
      <c r="J155" s="139">
        <v>348</v>
      </c>
      <c r="K155" s="140">
        <v>203</v>
      </c>
    </row>
    <row r="156" spans="1:11">
      <c r="A156" s="124" t="s">
        <v>45</v>
      </c>
      <c r="B156" s="125" t="s">
        <v>25</v>
      </c>
      <c r="C156" s="126" t="str">
        <f>A156&amp;B156</f>
        <v>St John Fisher Catholic High School2018/2019</v>
      </c>
      <c r="D156" s="158">
        <v>0</v>
      </c>
      <c r="E156" s="142">
        <v>133</v>
      </c>
      <c r="F156" s="142">
        <v>129</v>
      </c>
      <c r="G156" s="142">
        <v>132</v>
      </c>
      <c r="H156" s="142">
        <v>120</v>
      </c>
      <c r="I156" s="142">
        <v>110</v>
      </c>
      <c r="J156" s="154">
        <v>74</v>
      </c>
      <c r="K156" s="155">
        <v>34</v>
      </c>
    </row>
    <row r="157" spans="1:11">
      <c r="A157" s="127" t="s">
        <v>45</v>
      </c>
      <c r="B157" s="116" t="s">
        <v>26</v>
      </c>
      <c r="C157" s="114" t="str">
        <f>A157&amp;B157</f>
        <v>St John Fisher Catholic High School2019/2020</v>
      </c>
      <c r="D157" s="108">
        <v>0</v>
      </c>
      <c r="E157" s="101">
        <v>134</v>
      </c>
      <c r="F157" s="101">
        <v>133</v>
      </c>
      <c r="G157" s="101">
        <v>131</v>
      </c>
      <c r="H157" s="101">
        <v>129</v>
      </c>
      <c r="I157" s="101">
        <v>117</v>
      </c>
      <c r="J157" s="102">
        <v>81</v>
      </c>
      <c r="K157" s="131">
        <v>63</v>
      </c>
    </row>
    <row r="158" spans="1:11">
      <c r="A158" s="127" t="s">
        <v>45</v>
      </c>
      <c r="B158" s="116" t="s">
        <v>27</v>
      </c>
      <c r="C158" s="114" t="str">
        <f>A158&amp;B158</f>
        <v>St John Fisher Catholic High School2020/2021</v>
      </c>
      <c r="D158" s="108">
        <v>0</v>
      </c>
      <c r="E158" s="101">
        <v>135</v>
      </c>
      <c r="F158" s="101">
        <v>129</v>
      </c>
      <c r="G158" s="101">
        <v>129</v>
      </c>
      <c r="H158" s="101">
        <v>127</v>
      </c>
      <c r="I158" s="101">
        <v>129</v>
      </c>
      <c r="J158" s="102">
        <v>81</v>
      </c>
      <c r="K158" s="131">
        <v>75</v>
      </c>
    </row>
    <row r="159" spans="1:11">
      <c r="A159" s="128" t="s">
        <v>45</v>
      </c>
      <c r="B159" s="117" t="s">
        <v>28</v>
      </c>
      <c r="C159" s="114" t="str">
        <f>A159&amp;B159</f>
        <v>St John Fisher Catholic High School2021/2022</v>
      </c>
      <c r="D159" s="113">
        <v>0</v>
      </c>
      <c r="E159" s="121">
        <v>137</v>
      </c>
      <c r="F159" s="121">
        <v>130</v>
      </c>
      <c r="G159" s="121">
        <v>132</v>
      </c>
      <c r="H159" s="121">
        <v>133</v>
      </c>
      <c r="I159" s="121">
        <v>125</v>
      </c>
      <c r="J159" s="121">
        <v>73</v>
      </c>
      <c r="K159" s="144">
        <v>71</v>
      </c>
    </row>
    <row r="160" spans="1:11">
      <c r="A160" s="130" t="s">
        <v>45</v>
      </c>
      <c r="B160" s="119" t="s">
        <v>29</v>
      </c>
      <c r="C160" s="114" t="str">
        <f>A160&amp;B160</f>
        <v>St John Fisher Catholic High School2022/2023</v>
      </c>
      <c r="D160" s="108">
        <v>0</v>
      </c>
      <c r="E160" s="111">
        <v>138</v>
      </c>
      <c r="F160" s="111">
        <v>133</v>
      </c>
      <c r="G160" s="111">
        <v>131</v>
      </c>
      <c r="H160" s="111">
        <v>132</v>
      </c>
      <c r="I160" s="111">
        <v>131</v>
      </c>
      <c r="J160" s="111">
        <v>76</v>
      </c>
      <c r="K160" s="132">
        <v>72</v>
      </c>
    </row>
    <row r="161" spans="1:11">
      <c r="A161" s="130" t="s">
        <v>45</v>
      </c>
      <c r="B161" s="119" t="s">
        <v>30</v>
      </c>
      <c r="C161" s="114" t="str">
        <f>A161&amp;B161</f>
        <v>St John Fisher Catholic High School2023/2024</v>
      </c>
      <c r="D161" s="108">
        <v>0</v>
      </c>
      <c r="E161" s="111">
        <v>133</v>
      </c>
      <c r="F161" s="111">
        <v>132</v>
      </c>
      <c r="G161" s="111">
        <v>134</v>
      </c>
      <c r="H161" s="111">
        <v>131</v>
      </c>
      <c r="I161" s="111">
        <v>130</v>
      </c>
      <c r="J161" s="111">
        <v>80</v>
      </c>
      <c r="K161" s="132">
        <v>67</v>
      </c>
    </row>
    <row r="162" spans="1:11">
      <c r="A162" s="130" t="s">
        <v>45</v>
      </c>
      <c r="B162" s="119" t="s">
        <v>31</v>
      </c>
      <c r="C162" s="114" t="str">
        <f>A162&amp;B162</f>
        <v>St John Fisher Catholic High School2024/2025</v>
      </c>
      <c r="D162" s="108">
        <v>0</v>
      </c>
      <c r="E162" s="101">
        <v>133</v>
      </c>
      <c r="F162" s="101">
        <v>133</v>
      </c>
      <c r="G162" s="101">
        <v>133</v>
      </c>
      <c r="H162" s="101">
        <v>134</v>
      </c>
      <c r="I162" s="101">
        <v>129</v>
      </c>
      <c r="J162" s="101">
        <v>79</v>
      </c>
      <c r="K162" s="133">
        <v>71</v>
      </c>
    </row>
    <row r="163" spans="1:11">
      <c r="A163" s="130" t="s">
        <v>45</v>
      </c>
      <c r="B163" s="119" t="s">
        <v>32</v>
      </c>
      <c r="C163" s="114" t="str">
        <f>A163&amp;B163</f>
        <v>St John Fisher Catholic High School2025/2026</v>
      </c>
      <c r="D163" s="108">
        <v>0</v>
      </c>
      <c r="E163" s="101">
        <v>133</v>
      </c>
      <c r="F163" s="101">
        <v>133</v>
      </c>
      <c r="G163" s="101">
        <v>133</v>
      </c>
      <c r="H163" s="101">
        <v>133</v>
      </c>
      <c r="I163" s="101">
        <v>132</v>
      </c>
      <c r="J163" s="101">
        <v>79</v>
      </c>
      <c r="K163" s="133">
        <v>70</v>
      </c>
    </row>
    <row r="164" spans="1:11">
      <c r="A164" s="130" t="s">
        <v>45</v>
      </c>
      <c r="B164" s="119" t="s">
        <v>33</v>
      </c>
      <c r="C164" s="114" t="str">
        <f>A164&amp;B164</f>
        <v>St John Fisher Catholic High School2026/2027</v>
      </c>
      <c r="D164" s="108">
        <v>0</v>
      </c>
      <c r="E164" s="101">
        <v>133</v>
      </c>
      <c r="F164" s="101">
        <v>133</v>
      </c>
      <c r="G164" s="101">
        <v>133</v>
      </c>
      <c r="H164" s="101">
        <v>133</v>
      </c>
      <c r="I164" s="101">
        <v>131</v>
      </c>
      <c r="J164" s="101">
        <v>81</v>
      </c>
      <c r="K164" s="133">
        <v>70</v>
      </c>
    </row>
    <row r="165" spans="1:11">
      <c r="A165" s="130" t="s">
        <v>45</v>
      </c>
      <c r="B165" s="119" t="s">
        <v>34</v>
      </c>
      <c r="C165" s="114" t="str">
        <f>A165&amp;B165</f>
        <v>St John Fisher Catholic High School2027/2028</v>
      </c>
      <c r="D165" s="108">
        <v>0</v>
      </c>
      <c r="E165" s="101">
        <v>133</v>
      </c>
      <c r="F165" s="101">
        <v>133</v>
      </c>
      <c r="G165" s="101">
        <v>133</v>
      </c>
      <c r="H165" s="101">
        <v>133</v>
      </c>
      <c r="I165" s="101">
        <v>133</v>
      </c>
      <c r="J165" s="102">
        <v>80</v>
      </c>
      <c r="K165" s="131">
        <v>72</v>
      </c>
    </row>
    <row r="166" spans="1:11">
      <c r="A166" s="130" t="s">
        <v>45</v>
      </c>
      <c r="B166" s="119" t="s">
        <v>35</v>
      </c>
      <c r="C166" s="114" t="str">
        <f>A166&amp;B166</f>
        <v>St John Fisher Catholic High School2028/2029</v>
      </c>
      <c r="D166" s="108">
        <v>0</v>
      </c>
      <c r="E166" s="101">
        <v>133</v>
      </c>
      <c r="F166" s="101">
        <v>133</v>
      </c>
      <c r="G166" s="101">
        <v>133</v>
      </c>
      <c r="H166" s="101">
        <v>133</v>
      </c>
      <c r="I166" s="101">
        <v>133</v>
      </c>
      <c r="J166" s="102">
        <v>80</v>
      </c>
      <c r="K166" s="131">
        <v>71</v>
      </c>
    </row>
    <row r="167" spans="1:11">
      <c r="A167" s="130" t="s">
        <v>45</v>
      </c>
      <c r="B167" s="119" t="s">
        <v>41</v>
      </c>
      <c r="C167" s="114" t="str">
        <f>A167&amp;B167</f>
        <v>St John Fisher Catholic High School2029/2030</v>
      </c>
      <c r="D167" s="108">
        <v>0</v>
      </c>
      <c r="E167" s="122">
        <v>133</v>
      </c>
      <c r="F167" s="122">
        <v>133</v>
      </c>
      <c r="G167" s="122">
        <v>133</v>
      </c>
      <c r="H167" s="122">
        <v>133</v>
      </c>
      <c r="I167" s="122">
        <v>133</v>
      </c>
      <c r="J167" s="122">
        <v>80</v>
      </c>
      <c r="K167" s="109">
        <v>71</v>
      </c>
    </row>
    <row r="168" spans="1:11">
      <c r="A168" s="130" t="s">
        <v>45</v>
      </c>
      <c r="B168" s="119" t="s">
        <v>56</v>
      </c>
      <c r="C168" s="114" t="str">
        <f>A168&amp;B168</f>
        <v>St John Fisher Catholic High School2030/2031</v>
      </c>
      <c r="D168" s="108">
        <v>0</v>
      </c>
      <c r="E168" s="101">
        <v>133</v>
      </c>
      <c r="F168" s="101">
        <v>133</v>
      </c>
      <c r="G168" s="101">
        <v>133</v>
      </c>
      <c r="H168" s="101">
        <v>133</v>
      </c>
      <c r="I168" s="101">
        <v>133</v>
      </c>
      <c r="J168" s="102">
        <v>80</v>
      </c>
      <c r="K168" s="131">
        <v>71</v>
      </c>
    </row>
    <row r="169" spans="1:11" ht="15.75" thickBot="1">
      <c r="A169" s="134" t="s">
        <v>45</v>
      </c>
      <c r="B169" s="135" t="s">
        <v>63</v>
      </c>
      <c r="C169" s="136" t="str">
        <f>A169&amp;B169</f>
        <v>St John Fisher Catholic High School2031/2032</v>
      </c>
      <c r="D169" s="137"/>
      <c r="E169" s="138">
        <v>133</v>
      </c>
      <c r="F169" s="138">
        <v>133</v>
      </c>
      <c r="G169" s="138">
        <v>133</v>
      </c>
      <c r="H169" s="138">
        <v>133</v>
      </c>
      <c r="I169" s="138">
        <v>133</v>
      </c>
      <c r="J169" s="139">
        <v>80</v>
      </c>
      <c r="K169" s="140">
        <v>71</v>
      </c>
    </row>
    <row r="170" spans="1:11">
      <c r="A170" s="124" t="s">
        <v>55</v>
      </c>
      <c r="B170" s="125" t="s">
        <v>25</v>
      </c>
      <c r="C170" s="126" t="str">
        <f>A170&amp;B170</f>
        <v>Stanground Academy2018/2019</v>
      </c>
      <c r="D170" s="150">
        <v>430</v>
      </c>
      <c r="E170" s="150">
        <v>212</v>
      </c>
      <c r="F170" s="150">
        <v>235</v>
      </c>
      <c r="G170" s="150">
        <v>287</v>
      </c>
      <c r="H170" s="150">
        <v>279</v>
      </c>
      <c r="I170" s="150">
        <v>220</v>
      </c>
      <c r="J170" s="150">
        <v>62</v>
      </c>
      <c r="K170" s="151">
        <v>40</v>
      </c>
    </row>
    <row r="171" spans="1:11">
      <c r="A171" s="127" t="s">
        <v>55</v>
      </c>
      <c r="B171" s="116" t="s">
        <v>26</v>
      </c>
      <c r="C171" s="114" t="str">
        <f>A171&amp;B171</f>
        <v>Stanground Academy2019/2020</v>
      </c>
      <c r="D171" s="122">
        <v>430</v>
      </c>
      <c r="E171" s="122">
        <v>239</v>
      </c>
      <c r="F171" s="122">
        <v>213</v>
      </c>
      <c r="G171" s="122">
        <v>236</v>
      </c>
      <c r="H171" s="122">
        <v>277</v>
      </c>
      <c r="I171" s="122">
        <v>275</v>
      </c>
      <c r="J171" s="122">
        <v>78</v>
      </c>
      <c r="K171" s="109">
        <v>42</v>
      </c>
    </row>
    <row r="172" spans="1:11">
      <c r="A172" s="127" t="s">
        <v>55</v>
      </c>
      <c r="B172" s="116" t="s">
        <v>27</v>
      </c>
      <c r="C172" s="114" t="str">
        <f>A172&amp;B172</f>
        <v>Stanground Academy2020/2021</v>
      </c>
      <c r="D172" s="122">
        <v>460</v>
      </c>
      <c r="E172" s="122">
        <v>230</v>
      </c>
      <c r="F172" s="122">
        <v>239</v>
      </c>
      <c r="G172" s="122">
        <v>191</v>
      </c>
      <c r="H172" s="122">
        <v>228</v>
      </c>
      <c r="I172" s="122">
        <v>283</v>
      </c>
      <c r="J172" s="122">
        <v>101</v>
      </c>
      <c r="K172" s="109">
        <v>62</v>
      </c>
    </row>
    <row r="173" spans="1:11">
      <c r="A173" s="128" t="s">
        <v>55</v>
      </c>
      <c r="B173" s="117" t="s">
        <v>28</v>
      </c>
      <c r="C173" s="114" t="str">
        <f>A173&amp;B173</f>
        <v>Stanground Academy2021/2022</v>
      </c>
      <c r="D173" s="123">
        <v>462</v>
      </c>
      <c r="E173" s="123">
        <v>264</v>
      </c>
      <c r="F173" s="123">
        <v>243</v>
      </c>
      <c r="G173" s="123">
        <v>223</v>
      </c>
      <c r="H173" s="123">
        <v>190</v>
      </c>
      <c r="I173" s="123">
        <v>225</v>
      </c>
      <c r="J173" s="123">
        <v>87</v>
      </c>
      <c r="K173" s="152">
        <v>89</v>
      </c>
    </row>
    <row r="174" spans="1:11">
      <c r="A174" s="130" t="s">
        <v>55</v>
      </c>
      <c r="B174" s="119" t="s">
        <v>29</v>
      </c>
      <c r="C174" s="114" t="str">
        <f>A174&amp;B174</f>
        <v>Stanground Academy2022/2023</v>
      </c>
      <c r="D174" s="122">
        <v>486</v>
      </c>
      <c r="E174" s="122">
        <v>244</v>
      </c>
      <c r="F174" s="122">
        <v>272</v>
      </c>
      <c r="G174" s="122">
        <v>229</v>
      </c>
      <c r="H174" s="122">
        <v>219</v>
      </c>
      <c r="I174" s="122">
        <v>191</v>
      </c>
      <c r="J174" s="122">
        <v>66</v>
      </c>
      <c r="K174" s="109">
        <v>80</v>
      </c>
    </row>
    <row r="175" spans="1:11">
      <c r="A175" s="130" t="s">
        <v>55</v>
      </c>
      <c r="B175" s="119" t="s">
        <v>30</v>
      </c>
      <c r="C175" s="114" t="str">
        <f>A175&amp;B175</f>
        <v>Stanground Academy2023/2024</v>
      </c>
      <c r="D175" s="122">
        <v>471</v>
      </c>
      <c r="E175" s="122">
        <v>245</v>
      </c>
      <c r="F175" s="122">
        <v>252</v>
      </c>
      <c r="G175" s="122">
        <v>258</v>
      </c>
      <c r="H175" s="122">
        <v>225</v>
      </c>
      <c r="I175" s="122">
        <v>220</v>
      </c>
      <c r="J175" s="122">
        <v>57</v>
      </c>
      <c r="K175" s="109">
        <v>53</v>
      </c>
    </row>
    <row r="176" spans="1:11">
      <c r="A176" s="130" t="s">
        <v>55</v>
      </c>
      <c r="B176" s="119" t="s">
        <v>31</v>
      </c>
      <c r="C176" s="114" t="str">
        <f>A176&amp;B176</f>
        <v>Stanground Academy2024/2025</v>
      </c>
      <c r="D176" s="122">
        <v>503</v>
      </c>
      <c r="E176" s="122">
        <v>266</v>
      </c>
      <c r="F176" s="122">
        <v>253</v>
      </c>
      <c r="G176" s="122">
        <v>238</v>
      </c>
      <c r="H176" s="122">
        <v>254</v>
      </c>
      <c r="I176" s="122">
        <v>226</v>
      </c>
      <c r="J176" s="122">
        <v>66</v>
      </c>
      <c r="K176" s="109">
        <v>46</v>
      </c>
    </row>
    <row r="177" spans="1:11">
      <c r="A177" s="130" t="s">
        <v>55</v>
      </c>
      <c r="B177" s="119" t="s">
        <v>32</v>
      </c>
      <c r="C177" s="114" t="str">
        <f>A177&amp;B177</f>
        <v>Stanground Academy2025/2026</v>
      </c>
      <c r="D177" s="122">
        <v>516</v>
      </c>
      <c r="E177" s="122">
        <v>283</v>
      </c>
      <c r="F177" s="122">
        <v>273</v>
      </c>
      <c r="G177" s="122">
        <v>238</v>
      </c>
      <c r="H177" s="122">
        <v>233</v>
      </c>
      <c r="I177" s="122">
        <v>254</v>
      </c>
      <c r="J177" s="122">
        <v>67</v>
      </c>
      <c r="K177" s="109">
        <v>52</v>
      </c>
    </row>
    <row r="178" spans="1:11">
      <c r="A178" s="130" t="s">
        <v>55</v>
      </c>
      <c r="B178" s="119" t="s">
        <v>33</v>
      </c>
      <c r="C178" s="114" t="str">
        <f>A178&amp;B178</f>
        <v>Stanground Academy2026/2027</v>
      </c>
      <c r="D178" s="122">
        <v>500</v>
      </c>
      <c r="E178" s="122">
        <v>295</v>
      </c>
      <c r="F178" s="122">
        <v>290</v>
      </c>
      <c r="G178" s="122">
        <v>258</v>
      </c>
      <c r="H178" s="122">
        <v>233</v>
      </c>
      <c r="I178" s="122">
        <v>233</v>
      </c>
      <c r="J178" s="122">
        <v>75</v>
      </c>
      <c r="K178" s="109">
        <v>53</v>
      </c>
    </row>
    <row r="179" spans="1:11">
      <c r="A179" s="130" t="s">
        <v>55</v>
      </c>
      <c r="B179" s="119" t="s">
        <v>34</v>
      </c>
      <c r="C179" s="114" t="str">
        <f>A179&amp;B179</f>
        <v>Stanground Academy2027/2028</v>
      </c>
      <c r="D179" s="122">
        <v>476</v>
      </c>
      <c r="E179" s="122">
        <v>286</v>
      </c>
      <c r="F179" s="122">
        <v>301</v>
      </c>
      <c r="G179" s="122">
        <v>274</v>
      </c>
      <c r="H179" s="122">
        <v>252</v>
      </c>
      <c r="I179" s="122">
        <v>232</v>
      </c>
      <c r="J179" s="122">
        <v>68</v>
      </c>
      <c r="K179" s="109">
        <v>58</v>
      </c>
    </row>
    <row r="180" spans="1:11">
      <c r="A180" s="130" t="s">
        <v>55</v>
      </c>
      <c r="B180" s="119" t="s">
        <v>35</v>
      </c>
      <c r="C180" s="114" t="str">
        <f>A180&amp;B180</f>
        <v>Stanground Academy2028/2029</v>
      </c>
      <c r="D180" s="122">
        <v>451</v>
      </c>
      <c r="E180" s="122">
        <v>267</v>
      </c>
      <c r="F180" s="122">
        <v>292</v>
      </c>
      <c r="G180" s="122">
        <v>285</v>
      </c>
      <c r="H180" s="122">
        <v>268</v>
      </c>
      <c r="I180" s="122">
        <v>251</v>
      </c>
      <c r="J180" s="122">
        <v>67</v>
      </c>
      <c r="K180" s="109">
        <v>53</v>
      </c>
    </row>
    <row r="181" spans="1:11">
      <c r="A181" s="130" t="s">
        <v>55</v>
      </c>
      <c r="B181" s="119" t="s">
        <v>41</v>
      </c>
      <c r="C181" s="114" t="str">
        <f>A181&amp;B181</f>
        <v>Stanground Academy2029/2030</v>
      </c>
      <c r="D181" s="122">
        <v>449</v>
      </c>
      <c r="E181" s="122">
        <v>252</v>
      </c>
      <c r="F181" s="122">
        <v>273</v>
      </c>
      <c r="G181" s="122">
        <v>276</v>
      </c>
      <c r="H181" s="122">
        <v>279</v>
      </c>
      <c r="I181" s="122">
        <v>267</v>
      </c>
      <c r="J181" s="122">
        <v>72</v>
      </c>
      <c r="K181" s="109">
        <v>52</v>
      </c>
    </row>
    <row r="182" spans="1:11">
      <c r="A182" s="130" t="s">
        <v>55</v>
      </c>
      <c r="B182" s="119" t="s">
        <v>56</v>
      </c>
      <c r="C182" s="114" t="str">
        <f>A182&amp;B182</f>
        <v>Stanground Academy2030/2031</v>
      </c>
      <c r="D182" s="122">
        <v>449</v>
      </c>
      <c r="E182" s="122">
        <v>251</v>
      </c>
      <c r="F182" s="122">
        <v>258</v>
      </c>
      <c r="G182" s="122">
        <v>257</v>
      </c>
      <c r="H182" s="122">
        <v>270</v>
      </c>
      <c r="I182" s="122">
        <v>278</v>
      </c>
      <c r="J182" s="122">
        <v>77</v>
      </c>
      <c r="K182" s="109">
        <v>56</v>
      </c>
    </row>
    <row r="183" spans="1:11" ht="15.75" thickBot="1">
      <c r="A183" s="134" t="s">
        <v>55</v>
      </c>
      <c r="B183" s="135" t="s">
        <v>63</v>
      </c>
      <c r="C183" s="136" t="str">
        <f>A183&amp;B183</f>
        <v>Stanground Academy2031/2032</v>
      </c>
      <c r="D183" s="156"/>
      <c r="E183" s="156">
        <v>252</v>
      </c>
      <c r="F183" s="156">
        <v>257</v>
      </c>
      <c r="G183" s="156">
        <v>242</v>
      </c>
      <c r="H183" s="156">
        <v>251</v>
      </c>
      <c r="I183" s="156">
        <v>269</v>
      </c>
      <c r="J183" s="156">
        <v>80</v>
      </c>
      <c r="K183" s="157">
        <v>60</v>
      </c>
    </row>
    <row r="184" spans="1:11">
      <c r="A184" s="124" t="s">
        <v>46</v>
      </c>
      <c r="B184" s="125" t="s">
        <v>25</v>
      </c>
      <c r="C184" s="126" t="str">
        <f>A184&amp;B184</f>
        <v>The King's (The Cathedral) School2018/2019</v>
      </c>
      <c r="D184" s="141">
        <v>0</v>
      </c>
      <c r="E184" s="145">
        <v>151</v>
      </c>
      <c r="F184" s="145">
        <v>150</v>
      </c>
      <c r="G184" s="145">
        <v>150</v>
      </c>
      <c r="H184" s="145">
        <v>179</v>
      </c>
      <c r="I184" s="145">
        <v>150</v>
      </c>
      <c r="J184" s="145">
        <v>156</v>
      </c>
      <c r="K184" s="146">
        <v>181</v>
      </c>
    </row>
    <row r="185" spans="1:11">
      <c r="A185" s="127" t="s">
        <v>46</v>
      </c>
      <c r="B185" s="116" t="s">
        <v>26</v>
      </c>
      <c r="C185" s="114" t="str">
        <f>A185&amp;B185</f>
        <v>The King's (The Cathedral) School2019/2020</v>
      </c>
      <c r="D185" s="108">
        <v>0</v>
      </c>
      <c r="E185" s="111">
        <v>179</v>
      </c>
      <c r="F185" s="111">
        <v>152</v>
      </c>
      <c r="G185" s="111">
        <v>149</v>
      </c>
      <c r="H185" s="111">
        <v>150</v>
      </c>
      <c r="I185" s="111">
        <v>179</v>
      </c>
      <c r="J185" s="111">
        <v>198</v>
      </c>
      <c r="K185" s="132">
        <v>153</v>
      </c>
    </row>
    <row r="186" spans="1:11">
      <c r="A186" s="127" t="s">
        <v>46</v>
      </c>
      <c r="B186" s="116" t="s">
        <v>27</v>
      </c>
      <c r="C186" s="114" t="str">
        <f>A186&amp;B186</f>
        <v>The King's (The Cathedral) School2020/2021</v>
      </c>
      <c r="D186" s="108">
        <v>0</v>
      </c>
      <c r="E186" s="101">
        <v>149</v>
      </c>
      <c r="F186" s="101">
        <v>180</v>
      </c>
      <c r="G186" s="101">
        <v>151</v>
      </c>
      <c r="H186" s="101">
        <v>150</v>
      </c>
      <c r="I186" s="101">
        <v>150</v>
      </c>
      <c r="J186" s="101">
        <v>191</v>
      </c>
      <c r="K186" s="133">
        <v>194</v>
      </c>
    </row>
    <row r="187" spans="1:11">
      <c r="A187" s="128" t="s">
        <v>46</v>
      </c>
      <c r="B187" s="117" t="s">
        <v>28</v>
      </c>
      <c r="C187" s="114" t="str">
        <f>A187&amp;B187</f>
        <v>The King's (The Cathedral) School2021/2022</v>
      </c>
      <c r="D187" s="113">
        <v>0</v>
      </c>
      <c r="E187" s="112">
        <v>153</v>
      </c>
      <c r="F187" s="112">
        <v>150</v>
      </c>
      <c r="G187" s="112">
        <v>180</v>
      </c>
      <c r="H187" s="112">
        <v>149</v>
      </c>
      <c r="I187" s="112">
        <v>147</v>
      </c>
      <c r="J187" s="112">
        <v>191</v>
      </c>
      <c r="K187" s="147">
        <v>185</v>
      </c>
    </row>
    <row r="188" spans="1:11">
      <c r="A188" s="130" t="s">
        <v>46</v>
      </c>
      <c r="B188" s="119" t="s">
        <v>29</v>
      </c>
      <c r="C188" s="114" t="str">
        <f>A188&amp;B188</f>
        <v>The King's (The Cathedral) School2022/2023</v>
      </c>
      <c r="D188" s="108">
        <v>0</v>
      </c>
      <c r="E188" s="101">
        <v>165</v>
      </c>
      <c r="F188" s="101">
        <v>154</v>
      </c>
      <c r="G188" s="101">
        <v>149</v>
      </c>
      <c r="H188" s="101">
        <v>179</v>
      </c>
      <c r="I188" s="101">
        <v>147</v>
      </c>
      <c r="J188" s="101">
        <v>165</v>
      </c>
      <c r="K188" s="133">
        <v>186</v>
      </c>
    </row>
    <row r="189" spans="1:11">
      <c r="A189" s="130" t="s">
        <v>46</v>
      </c>
      <c r="B189" s="119" t="s">
        <v>30</v>
      </c>
      <c r="C189" s="114" t="str">
        <f>A189&amp;B189</f>
        <v>The King's (The Cathedral) School2023/2024</v>
      </c>
      <c r="D189" s="108">
        <v>0</v>
      </c>
      <c r="E189" s="101">
        <v>150</v>
      </c>
      <c r="F189" s="101">
        <v>165</v>
      </c>
      <c r="G189" s="101">
        <v>153</v>
      </c>
      <c r="H189" s="101">
        <v>148</v>
      </c>
      <c r="I189" s="101">
        <v>177</v>
      </c>
      <c r="J189" s="101">
        <v>165</v>
      </c>
      <c r="K189" s="133">
        <v>161</v>
      </c>
    </row>
    <row r="190" spans="1:11">
      <c r="A190" s="130" t="s">
        <v>46</v>
      </c>
      <c r="B190" s="119" t="s">
        <v>31</v>
      </c>
      <c r="C190" s="114" t="str">
        <f>A190&amp;B190</f>
        <v>The King's (The Cathedral) School2024/2025</v>
      </c>
      <c r="D190" s="108">
        <v>0</v>
      </c>
      <c r="E190" s="101">
        <v>150</v>
      </c>
      <c r="F190" s="101">
        <v>150</v>
      </c>
      <c r="G190" s="101">
        <v>164</v>
      </c>
      <c r="H190" s="101">
        <v>152</v>
      </c>
      <c r="I190" s="101">
        <v>146</v>
      </c>
      <c r="J190" s="101">
        <v>198</v>
      </c>
      <c r="K190" s="133">
        <v>161</v>
      </c>
    </row>
    <row r="191" spans="1:11">
      <c r="A191" s="130" t="s">
        <v>46</v>
      </c>
      <c r="B191" s="119" t="s">
        <v>32</v>
      </c>
      <c r="C191" s="114" t="str">
        <f>A191&amp;B191</f>
        <v>The King's (The Cathedral) School2025/2026</v>
      </c>
      <c r="D191" s="108">
        <v>0</v>
      </c>
      <c r="E191" s="101">
        <v>150</v>
      </c>
      <c r="F191" s="101">
        <v>150</v>
      </c>
      <c r="G191" s="101">
        <v>150</v>
      </c>
      <c r="H191" s="101">
        <v>163</v>
      </c>
      <c r="I191" s="101">
        <v>150</v>
      </c>
      <c r="J191" s="101">
        <v>164</v>
      </c>
      <c r="K191" s="133">
        <v>193</v>
      </c>
    </row>
    <row r="192" spans="1:11">
      <c r="A192" s="130" t="s">
        <v>46</v>
      </c>
      <c r="B192" s="119" t="s">
        <v>33</v>
      </c>
      <c r="C192" s="114" t="str">
        <f>A192&amp;B192</f>
        <v>The King's (The Cathedral) School2026/2027</v>
      </c>
      <c r="D192" s="108">
        <v>0</v>
      </c>
      <c r="E192" s="101">
        <v>150</v>
      </c>
      <c r="F192" s="101">
        <v>150</v>
      </c>
      <c r="G192" s="101">
        <v>150</v>
      </c>
      <c r="H192" s="101">
        <v>150</v>
      </c>
      <c r="I192" s="101">
        <v>161</v>
      </c>
      <c r="J192" s="101">
        <v>168</v>
      </c>
      <c r="K192" s="133">
        <v>160</v>
      </c>
    </row>
    <row r="193" spans="1:11">
      <c r="A193" s="130" t="s">
        <v>46</v>
      </c>
      <c r="B193" s="119" t="s">
        <v>34</v>
      </c>
      <c r="C193" s="114" t="str">
        <f>A193&amp;B193</f>
        <v>The King's (The Cathedral) School2027/2028</v>
      </c>
      <c r="D193" s="108">
        <v>0</v>
      </c>
      <c r="E193" s="101">
        <v>150</v>
      </c>
      <c r="F193" s="101">
        <v>150</v>
      </c>
      <c r="G193" s="101">
        <v>150</v>
      </c>
      <c r="H193" s="101">
        <v>150</v>
      </c>
      <c r="I193" s="101">
        <v>150</v>
      </c>
      <c r="J193" s="102">
        <v>180</v>
      </c>
      <c r="K193" s="131">
        <v>164</v>
      </c>
    </row>
    <row r="194" spans="1:11">
      <c r="A194" s="130" t="s">
        <v>46</v>
      </c>
      <c r="B194" s="119" t="s">
        <v>35</v>
      </c>
      <c r="C194" s="114" t="str">
        <f>A194&amp;B194</f>
        <v>The King's (The Cathedral) School2028/2029</v>
      </c>
      <c r="D194" s="108">
        <v>0</v>
      </c>
      <c r="E194" s="101">
        <v>150</v>
      </c>
      <c r="F194" s="101">
        <v>150</v>
      </c>
      <c r="G194" s="101">
        <v>150</v>
      </c>
      <c r="H194" s="101">
        <v>150</v>
      </c>
      <c r="I194" s="101">
        <v>150</v>
      </c>
      <c r="J194" s="101">
        <v>150</v>
      </c>
      <c r="K194" s="133">
        <v>176</v>
      </c>
    </row>
    <row r="195" spans="1:11">
      <c r="A195" s="130" t="s">
        <v>46</v>
      </c>
      <c r="B195" s="119" t="s">
        <v>41</v>
      </c>
      <c r="C195" s="114" t="str">
        <f>A195&amp;B195</f>
        <v>The King's (The Cathedral) School2029/2030</v>
      </c>
      <c r="D195" s="108">
        <v>0</v>
      </c>
      <c r="E195" s="101">
        <v>150</v>
      </c>
      <c r="F195" s="101">
        <v>150</v>
      </c>
      <c r="G195" s="101">
        <v>150</v>
      </c>
      <c r="H195" s="101">
        <v>150</v>
      </c>
      <c r="I195" s="101">
        <v>150</v>
      </c>
      <c r="J195" s="102">
        <v>150</v>
      </c>
      <c r="K195" s="131">
        <v>150</v>
      </c>
    </row>
    <row r="196" spans="1:11">
      <c r="A196" s="130" t="s">
        <v>46</v>
      </c>
      <c r="B196" s="119" t="s">
        <v>56</v>
      </c>
      <c r="C196" s="114" t="str">
        <f>A196&amp;B196</f>
        <v>The King's (The Cathedral) School2030/2031</v>
      </c>
      <c r="D196" s="108">
        <v>0</v>
      </c>
      <c r="E196" s="101">
        <v>150</v>
      </c>
      <c r="F196" s="101">
        <v>150</v>
      </c>
      <c r="G196" s="101">
        <v>150</v>
      </c>
      <c r="H196" s="101">
        <v>150</v>
      </c>
      <c r="I196" s="101">
        <v>150</v>
      </c>
      <c r="J196" s="102">
        <v>150</v>
      </c>
      <c r="K196" s="131">
        <v>150</v>
      </c>
    </row>
    <row r="197" spans="1:11" ht="15.75" thickBot="1">
      <c r="A197" s="134" t="s">
        <v>46</v>
      </c>
      <c r="B197" s="135" t="s">
        <v>63</v>
      </c>
      <c r="C197" s="136" t="str">
        <f>A197&amp;B197</f>
        <v>The King's (The Cathedral) School2031/2032</v>
      </c>
      <c r="D197" s="159"/>
      <c r="E197" s="138">
        <v>150</v>
      </c>
      <c r="F197" s="138">
        <v>150</v>
      </c>
      <c r="G197" s="138">
        <v>150</v>
      </c>
      <c r="H197" s="138">
        <v>150</v>
      </c>
      <c r="I197" s="138">
        <v>150</v>
      </c>
      <c r="J197" s="139">
        <v>150</v>
      </c>
      <c r="K197" s="140">
        <v>150</v>
      </c>
    </row>
    <row r="198" spans="1:11">
      <c r="A198" s="124" t="s">
        <v>47</v>
      </c>
      <c r="B198" s="125" t="s">
        <v>25</v>
      </c>
      <c r="C198" s="126" t="str">
        <f>A198&amp;B198</f>
        <v>Thomas Deacon Academy2018/2019</v>
      </c>
      <c r="D198" s="141">
        <v>875</v>
      </c>
      <c r="E198" s="145">
        <v>332</v>
      </c>
      <c r="F198" s="145">
        <v>329</v>
      </c>
      <c r="G198" s="145">
        <v>331</v>
      </c>
      <c r="H198" s="145">
        <v>330</v>
      </c>
      <c r="I198" s="145">
        <v>326</v>
      </c>
      <c r="J198" s="145">
        <v>143</v>
      </c>
      <c r="K198" s="146">
        <v>165</v>
      </c>
    </row>
    <row r="199" spans="1:11">
      <c r="A199" s="127" t="s">
        <v>47</v>
      </c>
      <c r="B199" s="116" t="s">
        <v>26</v>
      </c>
      <c r="C199" s="114" t="str">
        <f>A199&amp;B199</f>
        <v>Thomas Deacon Academy2019/2020</v>
      </c>
      <c r="D199" s="108">
        <v>857</v>
      </c>
      <c r="E199" s="111">
        <v>332</v>
      </c>
      <c r="F199" s="111">
        <v>332</v>
      </c>
      <c r="G199" s="111">
        <v>329</v>
      </c>
      <c r="H199" s="111">
        <v>332</v>
      </c>
      <c r="I199" s="111">
        <v>322</v>
      </c>
      <c r="J199" s="111">
        <v>175</v>
      </c>
      <c r="K199" s="132">
        <v>140</v>
      </c>
    </row>
    <row r="200" spans="1:11">
      <c r="A200" s="127" t="s">
        <v>47</v>
      </c>
      <c r="B200" s="116" t="s">
        <v>27</v>
      </c>
      <c r="C200" s="114" t="str">
        <f>A200&amp;B200</f>
        <v>Thomas Deacon Academy2020/2021</v>
      </c>
      <c r="D200" s="108">
        <v>880</v>
      </c>
      <c r="E200" s="101">
        <v>361</v>
      </c>
      <c r="F200" s="101">
        <v>334</v>
      </c>
      <c r="G200" s="101">
        <v>330</v>
      </c>
      <c r="H200" s="101">
        <v>331</v>
      </c>
      <c r="I200" s="101">
        <v>318</v>
      </c>
      <c r="J200" s="101">
        <v>181</v>
      </c>
      <c r="K200" s="133">
        <v>165</v>
      </c>
    </row>
    <row r="201" spans="1:11">
      <c r="A201" s="128" t="s">
        <v>47</v>
      </c>
      <c r="B201" s="117" t="s">
        <v>28</v>
      </c>
      <c r="C201" s="114" t="str">
        <f>A201&amp;B201</f>
        <v>Thomas Deacon Academy2021/2022</v>
      </c>
      <c r="D201" s="113">
        <v>868</v>
      </c>
      <c r="E201" s="112">
        <v>360</v>
      </c>
      <c r="F201" s="112">
        <v>358</v>
      </c>
      <c r="G201" s="112">
        <v>326</v>
      </c>
      <c r="H201" s="112">
        <v>325</v>
      </c>
      <c r="I201" s="112">
        <v>325</v>
      </c>
      <c r="J201" s="112">
        <v>160</v>
      </c>
      <c r="K201" s="147">
        <v>165</v>
      </c>
    </row>
    <row r="202" spans="1:11">
      <c r="A202" s="130" t="s">
        <v>47</v>
      </c>
      <c r="B202" s="119" t="s">
        <v>29</v>
      </c>
      <c r="C202" s="114" t="str">
        <f>A202&amp;B202</f>
        <v>Thomas Deacon Academy2022/2023</v>
      </c>
      <c r="D202" s="108">
        <v>905</v>
      </c>
      <c r="E202" s="111">
        <v>363</v>
      </c>
      <c r="F202" s="111">
        <v>360</v>
      </c>
      <c r="G202" s="111">
        <v>354</v>
      </c>
      <c r="H202" s="111">
        <v>325</v>
      </c>
      <c r="I202" s="111">
        <v>317</v>
      </c>
      <c r="J202" s="111">
        <v>163</v>
      </c>
      <c r="K202" s="132">
        <v>172</v>
      </c>
    </row>
    <row r="203" spans="1:11">
      <c r="A203" s="130" t="s">
        <v>47</v>
      </c>
      <c r="B203" s="119" t="s">
        <v>30</v>
      </c>
      <c r="C203" s="114" t="str">
        <f>A203&amp;B203</f>
        <v>Thomas Deacon Academy2023/2024</v>
      </c>
      <c r="D203" s="108">
        <v>882</v>
      </c>
      <c r="E203" s="111">
        <v>372</v>
      </c>
      <c r="F203" s="111">
        <v>364</v>
      </c>
      <c r="G203" s="111">
        <v>357</v>
      </c>
      <c r="H203" s="111">
        <v>354</v>
      </c>
      <c r="I203" s="111">
        <v>318</v>
      </c>
      <c r="J203" s="111">
        <v>160</v>
      </c>
      <c r="K203" s="132">
        <v>156</v>
      </c>
    </row>
    <row r="204" spans="1:11">
      <c r="A204" s="130" t="s">
        <v>47</v>
      </c>
      <c r="B204" s="119" t="s">
        <v>31</v>
      </c>
      <c r="C204" s="114" t="str">
        <f>A204&amp;B204</f>
        <v>Thomas Deacon Academy2024/2025</v>
      </c>
      <c r="D204" s="108">
        <v>865</v>
      </c>
      <c r="E204" s="111">
        <v>363</v>
      </c>
      <c r="F204" s="111">
        <v>371</v>
      </c>
      <c r="G204" s="111">
        <v>359</v>
      </c>
      <c r="H204" s="111">
        <v>355</v>
      </c>
      <c r="I204" s="111">
        <v>345</v>
      </c>
      <c r="J204" s="111">
        <v>160</v>
      </c>
      <c r="K204" s="132">
        <v>151</v>
      </c>
    </row>
    <row r="205" spans="1:11">
      <c r="A205" s="130" t="s">
        <v>47</v>
      </c>
      <c r="B205" s="119" t="s">
        <v>32</v>
      </c>
      <c r="C205" s="114" t="str">
        <f>A205&amp;B205</f>
        <v>Thomas Deacon Academy2025/2026</v>
      </c>
      <c r="D205" s="108">
        <v>838</v>
      </c>
      <c r="E205" s="101">
        <v>357</v>
      </c>
      <c r="F205" s="101">
        <v>363</v>
      </c>
      <c r="G205" s="101">
        <v>367</v>
      </c>
      <c r="H205" s="101">
        <v>358</v>
      </c>
      <c r="I205" s="101">
        <v>347</v>
      </c>
      <c r="J205" s="101">
        <v>174</v>
      </c>
      <c r="K205" s="133">
        <v>152</v>
      </c>
    </row>
    <row r="206" spans="1:11">
      <c r="A206" s="130" t="s">
        <v>47</v>
      </c>
      <c r="B206" s="119" t="s">
        <v>33</v>
      </c>
      <c r="C206" s="114" t="str">
        <f>A206&amp;B206</f>
        <v>Thomas Deacon Academy2026/2027</v>
      </c>
      <c r="D206" s="108">
        <v>845</v>
      </c>
      <c r="E206" s="101">
        <v>348</v>
      </c>
      <c r="F206" s="101">
        <v>358</v>
      </c>
      <c r="G206" s="101">
        <v>359</v>
      </c>
      <c r="H206" s="101">
        <v>366</v>
      </c>
      <c r="I206" s="101">
        <v>350</v>
      </c>
      <c r="J206" s="101">
        <v>176</v>
      </c>
      <c r="K206" s="133">
        <v>166</v>
      </c>
    </row>
    <row r="207" spans="1:11">
      <c r="A207" s="130" t="s">
        <v>47</v>
      </c>
      <c r="B207" s="119" t="s">
        <v>34</v>
      </c>
      <c r="C207" s="114" t="str">
        <f>A207&amp;B207</f>
        <v>Thomas Deacon Academy2027/2028</v>
      </c>
      <c r="D207" s="108">
        <v>837</v>
      </c>
      <c r="E207" s="111">
        <v>353</v>
      </c>
      <c r="F207" s="111">
        <v>348</v>
      </c>
      <c r="G207" s="111">
        <v>354</v>
      </c>
      <c r="H207" s="111">
        <v>358</v>
      </c>
      <c r="I207" s="111">
        <v>358</v>
      </c>
      <c r="J207" s="111">
        <v>178</v>
      </c>
      <c r="K207" s="132">
        <v>168</v>
      </c>
    </row>
    <row r="208" spans="1:11">
      <c r="A208" s="130" t="s">
        <v>47</v>
      </c>
      <c r="B208" s="119" t="s">
        <v>35</v>
      </c>
      <c r="C208" s="114" t="str">
        <f>A208&amp;B208</f>
        <v>Thomas Deacon Academy2028/2029</v>
      </c>
      <c r="D208" s="108">
        <v>840</v>
      </c>
      <c r="E208" s="101">
        <v>352</v>
      </c>
      <c r="F208" s="101">
        <v>353</v>
      </c>
      <c r="G208" s="101">
        <v>343</v>
      </c>
      <c r="H208" s="101">
        <v>352</v>
      </c>
      <c r="I208" s="101">
        <v>350</v>
      </c>
      <c r="J208" s="102">
        <v>182</v>
      </c>
      <c r="K208" s="131">
        <v>169</v>
      </c>
    </row>
    <row r="209" spans="1:11">
      <c r="A209" s="130" t="s">
        <v>47</v>
      </c>
      <c r="B209" s="119" t="s">
        <v>41</v>
      </c>
      <c r="C209" s="114" t="str">
        <f>A209&amp;B209</f>
        <v>Thomas Deacon Academy2029/2030</v>
      </c>
      <c r="D209" s="108">
        <v>765</v>
      </c>
      <c r="E209" s="101">
        <v>353</v>
      </c>
      <c r="F209" s="101">
        <v>351</v>
      </c>
      <c r="G209" s="101">
        <v>348</v>
      </c>
      <c r="H209" s="101">
        <v>341</v>
      </c>
      <c r="I209" s="101">
        <v>343</v>
      </c>
      <c r="J209" s="102">
        <v>178</v>
      </c>
      <c r="K209" s="131">
        <v>172</v>
      </c>
    </row>
    <row r="210" spans="1:11">
      <c r="A210" s="130" t="s">
        <v>47</v>
      </c>
      <c r="B210" s="119" t="s">
        <v>56</v>
      </c>
      <c r="C210" s="114" t="str">
        <f>A210&amp;B210</f>
        <v>Thomas Deacon Academy2030/2031</v>
      </c>
      <c r="D210" s="110">
        <v>765</v>
      </c>
      <c r="E210" s="101">
        <v>324</v>
      </c>
      <c r="F210" s="101">
        <v>352</v>
      </c>
      <c r="G210" s="101">
        <v>345</v>
      </c>
      <c r="H210" s="101">
        <v>345</v>
      </c>
      <c r="I210" s="101">
        <v>332</v>
      </c>
      <c r="J210" s="102">
        <v>174</v>
      </c>
      <c r="K210" s="131">
        <v>168</v>
      </c>
    </row>
    <row r="211" spans="1:11" ht="15.75" thickBot="1">
      <c r="A211" s="134" t="s">
        <v>47</v>
      </c>
      <c r="B211" s="135" t="s">
        <v>63</v>
      </c>
      <c r="C211" s="136" t="str">
        <f>A211&amp;B211</f>
        <v>Thomas Deacon Academy2031/2032</v>
      </c>
      <c r="D211" s="137"/>
      <c r="E211" s="138">
        <v>337</v>
      </c>
      <c r="F211" s="138">
        <v>322</v>
      </c>
      <c r="G211" s="138">
        <v>346</v>
      </c>
      <c r="H211" s="138">
        <v>342</v>
      </c>
      <c r="I211" s="138">
        <v>335</v>
      </c>
      <c r="J211" s="139">
        <v>168</v>
      </c>
      <c r="K211" s="140">
        <v>164</v>
      </c>
    </row>
  </sheetData>
  <autoFilter ref="A1:M197">
    <sortState ref="A2:M211">
      <sortCondition ref="A2:A211"/>
    </sortState>
  </autoFilter>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
  <sheetViews>
    <sheetView view="normal" workbookViewId="0">
      <selection pane="topLeft" activeCell="B18" sqref="B18"/>
    </sheetView>
  </sheetViews>
  <sheetFormatPr defaultRowHeight="15"/>
  <cols>
    <col min="1" max="1" width="38.25390625" bestFit="1" customWidth="1"/>
    <col min="2" max="2" width="82.375" bestFit="1" customWidth="1"/>
  </cols>
  <sheetData>
    <row r="1" spans="1:2">
      <c r="A1" t="s">
        <v>3</v>
      </c>
      <c r="B1" t="s">
        <v>21</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477"/>
  <sheetViews>
    <sheetView view="normal" workbookViewId="0">
      <selection pane="topLeft" activeCell="C15" sqref="C15"/>
    </sheetView>
  </sheetViews>
  <sheetFormatPr defaultColWidth="9.140625" defaultRowHeight="15"/>
  <cols>
    <col min="1" max="1" width="37.75390625" style="98" customWidth="1"/>
    <col min="2" max="2" width="19.125" style="8" customWidth="1"/>
    <col min="3" max="16384" width="9.125" style="8" customWidth="1"/>
  </cols>
  <sheetData>
    <row r="1" spans="1:1" ht="15.75" thickBot="1">
      <c r="A1" s="98" t="s">
        <v>3</v>
      </c>
    </row>
    <row r="2" spans="1:7" ht="15.75" thickBot="1">
      <c r="A2" s="106" t="s">
        <v>48</v>
      </c>
      <c r="B2" s="37"/>
      <c r="C2" s="37"/>
      <c r="D2" s="37"/>
      <c r="E2" s="37"/>
      <c r="F2" s="37"/>
      <c r="G2" s="37"/>
    </row>
    <row r="3" spans="1:7" ht="15.75" thickBot="1">
      <c r="A3" s="106" t="s">
        <v>42</v>
      </c>
      <c r="B3" s="37"/>
      <c r="C3" s="37"/>
      <c r="D3" s="37"/>
      <c r="E3" s="37"/>
      <c r="F3" s="37"/>
      <c r="G3" s="37"/>
    </row>
    <row r="4" spans="1:7" ht="15.75" thickBot="1">
      <c r="A4" s="106" t="s">
        <v>43</v>
      </c>
      <c r="B4" s="37"/>
      <c r="C4" s="37"/>
      <c r="D4" s="37"/>
      <c r="E4" s="37"/>
      <c r="F4" s="37"/>
      <c r="G4" s="37"/>
    </row>
    <row r="5" spans="1:7" ht="15.75" thickBot="1">
      <c r="A5" s="106" t="s">
        <v>51</v>
      </c>
      <c r="B5" s="37"/>
      <c r="C5" s="37"/>
      <c r="D5" s="37"/>
      <c r="E5" s="37"/>
      <c r="F5" s="37"/>
      <c r="G5" s="37"/>
    </row>
    <row r="6" spans="1:7" ht="15.75" thickBot="1">
      <c r="A6" s="106" t="s">
        <v>52</v>
      </c>
      <c r="B6" s="37"/>
      <c r="C6" s="37"/>
      <c r="D6" s="37"/>
      <c r="E6" s="37"/>
      <c r="F6" s="37"/>
      <c r="G6" s="37"/>
    </row>
    <row r="7" spans="1:7" ht="15.75" thickBot="1">
      <c r="A7" s="106" t="s">
        <v>44</v>
      </c>
      <c r="B7" s="37"/>
      <c r="C7" s="37"/>
      <c r="D7" s="37"/>
      <c r="E7" s="37"/>
      <c r="F7" s="37"/>
      <c r="G7" s="37"/>
    </row>
    <row r="8" spans="1:7" ht="15.75" thickBot="1">
      <c r="A8" s="106" t="s">
        <v>49</v>
      </c>
      <c r="B8" s="37"/>
      <c r="C8" s="37"/>
      <c r="D8" s="37"/>
      <c r="E8" s="37"/>
      <c r="F8" s="37"/>
      <c r="G8" s="37"/>
    </row>
    <row r="9" spans="1:7" ht="15.75" thickBot="1">
      <c r="A9" s="106" t="s">
        <v>64</v>
      </c>
      <c r="B9" s="37"/>
      <c r="C9" s="37"/>
      <c r="D9" s="37"/>
      <c r="E9" s="37"/>
      <c r="F9" s="37"/>
      <c r="G9" s="37"/>
    </row>
    <row r="10" spans="1:7" ht="15.75" thickBot="1">
      <c r="A10" s="106" t="s">
        <v>53</v>
      </c>
      <c r="B10" s="37"/>
      <c r="C10" s="37"/>
      <c r="D10" s="37"/>
      <c r="E10" s="37"/>
      <c r="F10" s="37"/>
      <c r="G10" s="37"/>
    </row>
    <row r="11" spans="1:7" ht="15.75" thickBot="1">
      <c r="A11" s="106" t="s">
        <v>54</v>
      </c>
      <c r="B11" s="37"/>
      <c r="C11" s="37"/>
      <c r="D11" s="37"/>
      <c r="E11" s="37"/>
      <c r="F11" s="37"/>
      <c r="G11" s="37"/>
    </row>
    <row r="12" spans="1:7" ht="15.75" thickBot="1">
      <c r="A12" s="106" t="s">
        <v>50</v>
      </c>
      <c r="B12" s="37"/>
      <c r="C12" s="37"/>
      <c r="D12" s="37"/>
      <c r="E12" s="37"/>
      <c r="F12" s="37"/>
      <c r="G12" s="37"/>
    </row>
    <row r="13" spans="1:7" ht="15.75" thickBot="1">
      <c r="A13" s="106" t="s">
        <v>45</v>
      </c>
      <c r="B13" s="37"/>
      <c r="C13" s="37"/>
      <c r="D13" s="37"/>
      <c r="E13" s="37"/>
      <c r="F13" s="37"/>
      <c r="G13" s="37"/>
    </row>
    <row r="14" spans="1:7" ht="15.75" thickBot="1">
      <c r="A14" s="106" t="s">
        <v>55</v>
      </c>
      <c r="B14" s="37"/>
      <c r="C14" s="37"/>
      <c r="D14" s="37"/>
      <c r="E14" s="37"/>
      <c r="F14" s="37"/>
      <c r="G14" s="37"/>
    </row>
    <row r="15" spans="1:7">
      <c r="A15" s="106" t="s">
        <v>46</v>
      </c>
      <c r="B15" s="37"/>
      <c r="C15" s="37"/>
      <c r="D15" s="37"/>
      <c r="E15" s="37"/>
      <c r="F15" s="37"/>
      <c r="G15" s="37"/>
    </row>
    <row r="16" spans="1:7">
      <c r="A16" s="107" t="s">
        <v>47</v>
      </c>
      <c r="B16" s="37"/>
      <c r="C16" s="37"/>
      <c r="D16" s="37"/>
      <c r="E16" s="37"/>
      <c r="F16" s="37"/>
      <c r="G16" s="37"/>
    </row>
    <row r="17" spans="1:7">
      <c r="A17"/>
      <c r="B17" s="37"/>
      <c r="C17" s="37"/>
      <c r="D17" s="37"/>
      <c r="E17" s="37"/>
      <c r="F17" s="37"/>
      <c r="G17" s="37"/>
    </row>
    <row r="18" spans="1:7">
      <c r="A18"/>
      <c r="B18" s="37"/>
      <c r="C18" s="37"/>
      <c r="D18" s="37"/>
      <c r="E18" s="37"/>
      <c r="F18" s="37"/>
      <c r="G18" s="37"/>
    </row>
    <row r="19" spans="1:7">
      <c r="A19"/>
      <c r="B19" s="37"/>
      <c r="C19" s="37"/>
      <c r="D19" s="37"/>
      <c r="E19" s="37"/>
      <c r="F19" s="37"/>
      <c r="G19" s="37"/>
    </row>
    <row r="20" spans="1:7">
      <c r="A20"/>
      <c r="B20" s="37"/>
      <c r="C20" s="37"/>
      <c r="D20" s="37"/>
      <c r="E20" s="37"/>
      <c r="F20" s="37"/>
      <c r="G20" s="37"/>
    </row>
    <row r="21" spans="1:7">
      <c r="A21"/>
      <c r="B21" s="37"/>
      <c r="C21" s="37"/>
      <c r="D21" s="37"/>
      <c r="E21" s="37"/>
      <c r="F21" s="37"/>
      <c r="G21" s="37"/>
    </row>
    <row r="22" spans="1:7">
      <c r="A22"/>
      <c r="B22" s="37"/>
      <c r="C22" s="37"/>
      <c r="D22" s="37"/>
      <c r="E22" s="37"/>
      <c r="F22" s="37"/>
      <c r="G22" s="37"/>
    </row>
    <row r="23" spans="1:7">
      <c r="A23"/>
      <c r="B23" s="37"/>
      <c r="C23" s="37"/>
      <c r="D23" s="37"/>
      <c r="E23" s="37"/>
      <c r="F23" s="37"/>
      <c r="G23" s="37"/>
    </row>
    <row r="24" spans="1:7">
      <c r="A24"/>
      <c r="B24" s="37"/>
      <c r="C24" s="37"/>
      <c r="D24" s="37"/>
      <c r="E24" s="37"/>
      <c r="F24" s="37"/>
      <c r="G24" s="37"/>
    </row>
    <row r="25" spans="1:7">
      <c r="A25"/>
      <c r="B25" s="37"/>
      <c r="C25" s="37"/>
      <c r="D25" s="37"/>
      <c r="E25" s="37"/>
      <c r="F25" s="37"/>
      <c r="G25" s="37"/>
    </row>
    <row r="26" spans="1:7">
      <c r="A26"/>
      <c r="B26" s="37"/>
      <c r="C26" s="37"/>
      <c r="D26" s="37"/>
      <c r="E26" s="37"/>
      <c r="F26" s="37"/>
      <c r="G26" s="37"/>
    </row>
    <row r="27" spans="1:7">
      <c r="A27"/>
      <c r="B27" s="37"/>
      <c r="C27" s="37"/>
      <c r="D27" s="37"/>
      <c r="E27" s="37"/>
      <c r="F27" s="37"/>
      <c r="G27" s="37"/>
    </row>
    <row r="28" spans="1:3">
      <c r="A28"/>
      <c r="C28" s="37"/>
    </row>
    <row r="29" spans="1:3">
      <c r="A29"/>
      <c r="C29" s="37"/>
    </row>
    <row r="30" spans="1:3">
      <c r="A30"/>
      <c r="C30" s="37"/>
    </row>
    <row r="31" spans="1:3">
      <c r="A31"/>
      <c r="C31" s="37"/>
    </row>
    <row r="32" spans="1:3">
      <c r="A32"/>
      <c r="C32" s="37"/>
    </row>
    <row r="33" spans="1:3">
      <c r="A33"/>
      <c r="C33" s="37"/>
    </row>
    <row r="34" spans="1:3">
      <c r="A34"/>
      <c r="C34" s="37"/>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sheetData>
  <sortState ref="A2:A477">
    <sortCondition ref="A2:A477"/>
  </sortState>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Sarah</dc:creator>
  <cp:keywords/>
  <cp:lastModifiedBy>zengenti</cp:lastModifiedBy>
  <dcterms:created xsi:type="dcterms:W3CDTF">2013-11-29T16:52:20Z</dcterms:created>
  <dcterms:modified xsi:type="dcterms:W3CDTF">2024-03-04T14:02:43Z</dcterms:modified>
  <dc:subject/>
  <cp:lastPrinted>2016-06-06T13:09:42Z</cp:lastPrinted>
  <dc:title>Secondary Scap Peterborough 2022 FOR SCHOOLS</dc:title>
</cp:coreProperties>
</file>

<file path=docProps/custom.xml><?xml version="1.0" encoding="utf-8"?>
<Properties xmlns:vt="http://schemas.openxmlformats.org/officeDocument/2006/docPropsVTypes" xmlns="http://schemas.openxmlformats.org/officeDocument/2006/custom-properties"/>
</file>